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60" windowWidth="19440" windowHeight="6435" tabRatio="881" firstSheet="11" activeTab="20"/>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Tổng việc " sheetId="22" r:id="rId22"/>
    <sheet name="Tổng tiền" sheetId="23" r:id="rId23"/>
    <sheet name="06" sheetId="24" r:id="rId24"/>
    <sheet name="07" sheetId="25" r:id="rId25"/>
    <sheet name="11" sheetId="26" r:id="rId26"/>
    <sheet name="12" sheetId="27" r:id="rId27"/>
    <sheet name="19" sheetId="28" r:id="rId28"/>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xlfn.COUNTIFS" hidden="1">#NAME?</definedName>
    <definedName name="_xlfn.SUMIFS" hidden="1">#NAME?</definedName>
    <definedName name="Nguyennhan" localSheetId="25">'[8]Nguyen_nhan'!$B$3:$B$16</definedName>
    <definedName name="Nguyennhan" localSheetId="26">'[8]Nguyen_nhan'!$B$3:$B$16</definedName>
    <definedName name="Nguyennhan" localSheetId="27">'[8]Nguyen_nhan'!$B$3:$B$16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3">'06'!$A$1:$S$82</definedName>
    <definedName name="_xlnm.Print_Area" localSheetId="24">'07'!$A$1:$T$81</definedName>
    <definedName name="_xlnm.Print_Area" localSheetId="25">'11'!$A$1:$U$32</definedName>
    <definedName name="_xlnm.Print_Area" localSheetId="1">'Mãu BC mien giam 8'!$A$1:$N$36</definedName>
    <definedName name="_xlnm.Print_Area" localSheetId="15">'PT02'!$A$1:$C$40</definedName>
    <definedName name="_xlnm.Print_Area" localSheetId="19">'PT04'!$A$1:$C$41</definedName>
    <definedName name="_xlnm.Print_Titles" localSheetId="23">'06'!$6:$10</definedName>
    <definedName name="_xlnm.Print_Titles" localSheetId="24">'07'!$6:$10</definedName>
    <definedName name="_xlnm.Print_Titles" localSheetId="10">'bieu lay so lieu bc viet'!$6:$11</definedName>
    <definedName name="TCTD" localSheetId="25">#REF!</definedName>
    <definedName name="TCTD" localSheetId="26">#REF!</definedName>
    <definedName name="TCTD" localSheetId="27">#REF!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7.xml><?xml version="1.0" encoding="utf-8"?>
<comments xmlns="http://schemas.openxmlformats.org/spreadsheetml/2006/main">
  <authors>
    <author>GiadinhBaCuc</author>
  </authors>
  <commentList>
    <comment ref="A1" authorId="0">
      <text>
        <r>
          <rPr>
            <b/>
            <sz val="9"/>
            <rFont val="Tahoma"/>
            <family val="2"/>
          </rPr>
          <t>GiadinhBaCuc:</t>
        </r>
        <r>
          <rPr>
            <sz val="9"/>
            <rFont val="Tahoma"/>
            <family val="2"/>
          </rPr>
          <t xml:space="preserve">
12. Biểu mẫu số 12/TK-THA
12.1. Nội dung
Phản ánh tình hình tố cáo và giải quyết tố cáo về thi hành án dân sự trong các kỳ báo cáo của Chi cục Thi hành án dân sự, Cục Thi hành án dân sự.
12.2. Tổ chức, cá nhân sử dụng biểu mẫu
Biểu mẫu này dùng cho Chi cục Thi hành án dân sự và Cục Thi hành án dân sự.
12.3. Ghi chép và nguồn số liệu
Số liệu được lấy từ hồ sơ thi hành án, hồ sơ giải quyết tố cáo, các sổ liên quan đến việc giải quyết tố cáo của Chi cục Thi hành án dân sự và Cục Thi hành án dân sự. 
Việc ghi chép, thực hiện tương tự Biểu mẫu số 08/TK-THA. Riêng việc tính toán: Cột 1 = Cột 2 + Cột 3; Cột 4 = Cột 5 + Cột 6; Cột 7 = Cột 8 + Cột 9; Cột 10 = Cột 11 + Cột 12 + Cột 13; Cột 14 = Cột 15 + Cột 16 + Cột 17 + Cột 18 + Cột 19.
</t>
        </r>
      </text>
    </commen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<sst xmlns="http://schemas.openxmlformats.org/spreadsheetml/2006/main" count="3304" uniqueCount="764">
  <si>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</si>
  <si>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</si>
  <si>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</si>
  <si>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</si>
  <si>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</si>
  <si>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</si>
  <si>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</si>
  <si>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</si>
  <si>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</si>
  <si>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</si>
  <si>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</si>
  <si>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</si>
  <si>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</si>
  <si>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</si>
  <si>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</si>
  <si>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</si>
  <si>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</si>
  <si>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</si>
  <si>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</si>
  <si>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</si>
  <si>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</si>
  <si>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</si>
  <si>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</si>
  <si>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</si>
  <si>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</si>
  <si>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</si>
  <si>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</si>
  <si>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</si>
  <si>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</si>
  <si>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</si>
  <si>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</si>
  <si>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</si>
  <si>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</si>
  <si>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</si>
  <si>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</si>
  <si>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</si>
  <si>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</si>
  <si>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</si>
  <si>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</si>
  <si>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</si>
  <si>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</si>
  <si>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</si>
  <si>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</si>
  <si>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</si>
  <si>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</si>
  <si>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</si>
  <si>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</si>
  <si>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</si>
  <si>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</si>
  <si>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</si>
  <si>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</si>
  <si>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</si>
  <si>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</si>
  <si>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</si>
  <si>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</si>
  <si>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</si>
  <si>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</si>
  <si>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</si>
  <si>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</si>
  <si>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</si>
  <si>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</si>
  <si>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</si>
  <si>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</si>
  <si>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</si>
  <si>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</si>
  <si>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</si>
  <si>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</si>
  <si>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</si>
  <si>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</si>
  <si>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</si>
  <si>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</si>
  <si>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</si>
  <si>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</si>
  <si>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</si>
  <si>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</si>
  <si>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</si>
  <si>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</si>
  <si>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</si>
  <si>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</si>
  <si>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</si>
  <si>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</si>
  <si>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</si>
  <si>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</si>
  <si>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</si>
  <si>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</si>
  <si>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</si>
  <si>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</si>
  <si>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</si>
  <si>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</si>
  <si>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</si>
  <si>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</si>
  <si>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</si>
  <si>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</si>
  <si>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</si>
  <si>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</si>
  <si>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</si>
  <si>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</si>
  <si>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</si>
  <si>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</si>
  <si>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</si>
  <si>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</si>
  <si>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</si>
  <si>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</si>
  <si>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</si>
  <si>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</si>
  <si>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</si>
  <si>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</si>
  <si>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</si>
  <si>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</si>
  <si>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</si>
  <si>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</si>
  <si>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</si>
  <si>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</si>
  <si>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</si>
  <si>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</si>
  <si>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</si>
  <si>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</si>
  <si>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</si>
  <si>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</si>
  <si>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</si>
  <si>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</si>
  <si>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</si>
  <si>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</si>
  <si>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</si>
  <si>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</si>
  <si>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</si>
  <si>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</si>
  <si>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</si>
  <si>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</si>
  <si>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</si>
  <si>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</si>
  <si>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</si>
  <si>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</si>
  <si>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</si>
  <si>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</si>
  <si>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</si>
  <si>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</si>
  <si>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</si>
  <si>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</si>
  <si>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</si>
  <si>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</si>
  <si>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</si>
  <si>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</si>
  <si>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</si>
  <si>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</si>
  <si>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</si>
  <si>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</si>
  <si>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</si>
  <si>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</si>
  <si>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</si>
  <si>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</si>
  <si>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</si>
  <si>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</si>
  <si>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</si>
  <si>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</si>
  <si>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</si>
  <si>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</si>
  <si>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</si>
  <si>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</si>
  <si>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</si>
  <si>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</si>
  <si>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</si>
  <si>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</si>
  <si>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</si>
  <si>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</si>
  <si>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</si>
  <si>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</si>
  <si>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</si>
  <si>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</si>
  <si>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</si>
  <si>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</si>
  <si>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</si>
  <si>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</si>
  <si>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</si>
  <si>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</si>
  <si>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</si>
  <si>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</si>
  <si>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</si>
  <si>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</si>
  <si>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</si>
  <si>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</si>
  <si>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</si>
  <si>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</si>
  <si>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</si>
  <si>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</si>
  <si>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</si>
  <si>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</si>
  <si>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</si>
  <si>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</si>
  <si>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</si>
  <si>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</si>
  <si>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</si>
  <si>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</si>
  <si>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</si>
  <si>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</si>
  <si>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</si>
  <si>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</si>
  <si>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</si>
  <si>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</si>
  <si>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</si>
  <si>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</si>
  <si>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</si>
  <si>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</si>
  <si>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</si>
  <si>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</si>
  <si>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</si>
  <si>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</si>
  <si>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</si>
  <si>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</si>
  <si>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</si>
  <si>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</si>
  <si>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</si>
  <si>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</si>
  <si>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</si>
  <si>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</si>
  <si>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</si>
  <si>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</si>
  <si>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</si>
  <si>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</si>
  <si>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</si>
  <si>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</si>
  <si>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</si>
  <si>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</si>
  <si>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</si>
  <si>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</si>
  <si>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</si>
  <si>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</si>
  <si>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</si>
  <si>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</si>
  <si>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</si>
  <si>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</si>
  <si>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</si>
  <si>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</si>
  <si>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</si>
  <si>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</si>
  <si>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</si>
  <si>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</si>
  <si>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</si>
  <si>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</si>
  <si>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</si>
  <si>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</si>
  <si>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</si>
  <si>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</si>
  <si>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</si>
  <si>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</si>
  <si>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</si>
  <si>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</si>
  <si>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</si>
  <si>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</si>
  <si>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</si>
  <si>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</si>
  <si>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</si>
  <si>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</si>
  <si>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</si>
  <si>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</si>
  <si>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</si>
  <si>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</si>
  <si>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</si>
  <si>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</si>
  <si>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</si>
  <si>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</si>
  <si>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</si>
  <si>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</si>
  <si>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</si>
  <si>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</si>
  <si>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</si>
  <si>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</si>
  <si>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</si>
  <si>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</si>
  <si>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</si>
  <si>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</si>
  <si>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</si>
  <si>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</si>
  <si>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</si>
  <si>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</si>
  <si>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</si>
  <si>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</si>
  <si>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</si>
  <si>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</si>
  <si>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</si>
  <si>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</si>
  <si>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</si>
  <si>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</si>
  <si>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</si>
  <si>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</si>
  <si>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</si>
  <si>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</si>
  <si>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</si>
  <si>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</si>
  <si>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</si>
  <si>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</si>
  <si>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</si>
  <si>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</si>
  <si>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</si>
  <si>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</si>
  <si>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</si>
  <si>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</si>
  <si>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</si>
  <si>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</si>
  <si>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</si>
  <si>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</si>
  <si>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</si>
  <si>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</si>
  <si>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</si>
  <si>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</si>
  <si>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</si>
  <si>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</si>
  <si>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</si>
  <si>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</si>
  <si>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</si>
  <si>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</si>
  <si>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</si>
  <si>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</si>
  <si>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</si>
  <si>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</si>
  <si>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</si>
  <si>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</si>
  <si>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</si>
  <si>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</si>
  <si>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</si>
  <si>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</si>
  <si>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</si>
  <si>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</si>
  <si>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</si>
  <si>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</si>
  <si>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</si>
  <si>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</si>
  <si>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</si>
  <si>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</si>
  <si>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</si>
  <si>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</si>
  <si>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</si>
  <si>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</si>
  <si>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</si>
  <si>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</si>
  <si>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</si>
  <si>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</si>
  <si>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</si>
  <si>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</si>
  <si>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</si>
  <si>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</si>
  <si>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</si>
  <si>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</si>
  <si>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</si>
  <si>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</si>
  <si>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</si>
  <si>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</si>
  <si>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</si>
  <si>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</si>
  <si>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</si>
  <si>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</si>
  <si>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</si>
  <si>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</si>
  <si>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</si>
  <si>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</si>
  <si>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</si>
  <si>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</si>
  <si>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</si>
  <si>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</si>
  <si>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</si>
  <si>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</si>
  <si>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</si>
  <si>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</si>
  <si>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</si>
  <si>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</si>
  <si>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</si>
  <si>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</si>
  <si>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</si>
  <si>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</si>
  <si>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</si>
  <si>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</si>
  <si>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</si>
  <si>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</si>
  <si>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</si>
  <si>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</si>
  <si>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</si>
  <si>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</si>
  <si>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</si>
  <si>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</si>
  <si>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</si>
  <si>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</si>
  <si>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</si>
  <si>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</si>
  <si>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</si>
  <si>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</si>
  <si>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</si>
  <si>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</si>
  <si>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</si>
  <si>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</si>
  <si>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</si>
  <si>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</si>
  <si>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</si>
  <si>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</si>
  <si>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</si>
  <si>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</si>
  <si>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</si>
  <si>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</si>
  <si>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</si>
  <si>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</si>
  <si>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</si>
  <si>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</si>
  <si>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</si>
  <si>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</si>
  <si>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</si>
  <si>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</si>
  <si>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</si>
  <si>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</si>
  <si>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</si>
  <si>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</si>
  <si>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</si>
  <si>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</si>
  <si>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</si>
  <si>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</si>
  <si>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</si>
  <si>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</si>
  <si>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</si>
  <si>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</si>
  <si>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</si>
  <si>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</si>
  <si>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</si>
  <si>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</si>
  <si>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</si>
  <si>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</si>
  <si>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</si>
  <si>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</si>
  <si>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</si>
  <si>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</si>
  <si>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</si>
  <si>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</si>
  <si>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</si>
  <si>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</si>
  <si>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</si>
  <si>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</si>
  <si>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</si>
  <si>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</si>
  <si>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</si>
  <si>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</si>
  <si>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</si>
  <si>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</si>
  <si>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</si>
  <si>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</si>
  <si>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</si>
  <si>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</si>
  <si>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</si>
  <si>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</si>
  <si>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</si>
  <si>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</si>
  <si>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</si>
  <si>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</si>
  <si>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</si>
  <si>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</si>
  <si>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</si>
  <si>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</si>
  <si>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</si>
  <si>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</si>
  <si>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</si>
  <si>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</si>
  <si>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</si>
  <si>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</si>
  <si>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</si>
  <si>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</si>
  <si>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</si>
  <si>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</si>
  <si>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</si>
  <si>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</si>
  <si>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</si>
  <si>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</si>
  <si>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</si>
  <si>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</si>
  <si>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</si>
  <si>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</si>
  <si>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</si>
  <si>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</si>
  <si>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</si>
  <si>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</si>
  <si>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</si>
  <si>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</si>
  <si>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</si>
  <si>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</si>
  <si>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</si>
  <si>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</si>
  <si>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</si>
  <si>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</si>
  <si>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</si>
  <si>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</si>
  <si>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</si>
  <si>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</si>
  <si>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</si>
  <si>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</si>
  <si>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</si>
  <si>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</si>
  <si>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</si>
  <si>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</si>
  <si>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</si>
  <si>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</si>
  <si>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</si>
  <si>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</si>
  <si>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</si>
  <si>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</si>
  <si>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</si>
  <si>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</si>
  <si>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</si>
  <si>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</si>
  <si>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</si>
  <si>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</si>
  <si>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</si>
  <si>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</si>
  <si>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</si>
  <si>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</si>
  <si>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</si>
  <si>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</si>
  <si>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</si>
  <si>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</si>
  <si>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</si>
  <si>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</si>
  <si>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</si>
  <si>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</si>
  <si>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</si>
  <si>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CỤC TRƯỞNG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</si>
  <si>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</si>
  <si>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</si>
  <si>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</si>
  <si>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</si>
  <si>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</si>
  <si>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</si>
  <si>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</si>
  <si>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</si>
  <si>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</si>
  <si>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</si>
  <si>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</si>
  <si>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</si>
  <si>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</si>
  <si>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</si>
  <si>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</si>
  <si>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</si>
  <si>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</si>
  <si>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</si>
  <si>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</si>
  <si>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</si>
  <si>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</si>
  <si>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</si>
  <si>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</si>
  <si>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</si>
  <si>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</si>
  <si>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</si>
  <si>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</si>
  <si>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</si>
  <si>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</si>
  <si>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</si>
  <si>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</si>
  <si>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</si>
  <si>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</si>
  <si>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</si>
  <si>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</si>
  <si>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</si>
  <si>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</si>
  <si>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</si>
  <si>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</si>
  <si>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</si>
  <si>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</si>
  <si>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</si>
  <si>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</si>
  <si>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</si>
  <si>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</si>
  <si>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</si>
  <si>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</si>
  <si>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</si>
  <si>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</si>
  <si>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</si>
  <si>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</si>
  <si>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</si>
  <si>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</si>
  <si>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</si>
  <si>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</si>
  <si>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</si>
  <si>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</si>
  <si>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</si>
  <si>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</si>
  <si>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</si>
  <si>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</si>
  <si>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</si>
  <si>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</si>
  <si>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</si>
  <si>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</si>
  <si>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xml:space="preserve"> Biểu số: 11/TK-THA</t>
  </si>
  <si>
    <t>KHIẾU NẠI VÀ GIẢI QUYẾT KHIẾU NẠI TRONG THI HÀNH ÁN DÂN SỰ</t>
  </si>
  <si>
    <t xml:space="preserve"> Ngày nhận báo cáo:</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</si>
  <si>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</si>
  <si>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</si>
  <si>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</si>
  <si>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</si>
  <si>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</si>
  <si>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</si>
  <si>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</si>
  <si>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</si>
  <si>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</si>
  <si>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</si>
  <si>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</si>
  <si>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</si>
  <si>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</si>
  <si>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</si>
  <si>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</si>
  <si>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</si>
  <si>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</si>
  <si>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</si>
  <si>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</si>
  <si>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</si>
  <si>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</si>
  <si>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</si>
  <si>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</si>
  <si>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</si>
  <si>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</si>
  <si>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</si>
  <si>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</si>
  <si>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 xml:space="preserve"> Biểu số: 12/TK-THA</t>
  </si>
  <si>
    <t>TỐ CÁO VÀ GIẢI QUYẾT TỐ CÁO TRONG THI HÀNH ÁN DÂN SỰ</t>
  </si>
  <si>
    <t xml:space="preserve"> Ngày nhận báo cáo: </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</si>
  <si>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</si>
  <si>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</si>
  <si>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</si>
  <si>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</si>
  <si>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</si>
  <si>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</si>
  <si>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</si>
  <si>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</si>
  <si>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</si>
  <si>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</si>
  <si>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</si>
  <si>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</si>
  <si>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</si>
  <si>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</si>
  <si>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</si>
  <si>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</si>
  <si>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</si>
  <si>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</si>
  <si>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</si>
  <si>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</si>
  <si>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</si>
  <si>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</si>
  <si>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</si>
  <si>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</si>
  <si>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</si>
  <si>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</si>
  <si>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</si>
  <si>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</si>
  <si>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</si>
  <si>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</si>
  <si>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</si>
  <si>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</si>
  <si>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</si>
  <si>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</si>
  <si>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</si>
  <si>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</si>
  <si>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</si>
  <si>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</si>
  <si>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</si>
  <si>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</si>
  <si>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</si>
  <si>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</si>
  <si>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t>Đơn vị báo cáo:</t>
  </si>
  <si>
    <t>CTHADS tỉnh Bình Phước</t>
  </si>
  <si>
    <t>Nguyễn Văn Triệu</t>
  </si>
  <si>
    <t>TỔNG</t>
  </si>
  <si>
    <t>Nguyễn Văn Hiền</t>
  </si>
  <si>
    <t>Trần Văn Hòa</t>
  </si>
  <si>
    <t>Nguyễn Bạch Long</t>
  </si>
  <si>
    <t>Chi cục THA Đồng Xoài</t>
  </si>
  <si>
    <t>Ng. Thanh Phụng</t>
  </si>
  <si>
    <t>Hòang Văn Ngọc</t>
  </si>
  <si>
    <t>Lê Thanh Đồng</t>
  </si>
  <si>
    <t>Vương Thanh Hải</t>
  </si>
  <si>
    <t>Trần Thị Hoàng Mỹ Hạnh</t>
  </si>
  <si>
    <t>Chi cục THA Đồng Phú</t>
  </si>
  <si>
    <t>Huỳnh Trung Thành</t>
  </si>
  <si>
    <t xml:space="preserve">Nguyễn Đức Nhân </t>
  </si>
  <si>
    <t xml:space="preserve">Nguyễn Tuấn Phú </t>
  </si>
  <si>
    <t>Chi cục THA Hớn Quản</t>
  </si>
  <si>
    <t>Đỗ Ngọc Đăng</t>
  </si>
  <si>
    <t>Võ Phải</t>
  </si>
  <si>
    <t>Chi cục THA Chơn Thành</t>
  </si>
  <si>
    <t>Đỗ Văn Quân</t>
  </si>
  <si>
    <t>Vũ Văn Hanh</t>
  </si>
  <si>
    <t>Phạm Tuấn Anh</t>
  </si>
  <si>
    <t>Chi cục THA Bình Long</t>
  </si>
  <si>
    <t>Phạm Như Thiết</t>
  </si>
  <si>
    <t>Nguyễn Văn Huyên</t>
  </si>
  <si>
    <t>5.4</t>
  </si>
  <si>
    <t>Chi cục THA Phước Long</t>
  </si>
  <si>
    <t>Đỗ Thành Đô</t>
  </si>
  <si>
    <t>Lê Xuân Trình</t>
  </si>
  <si>
    <t>Trương Văn Cường</t>
  </si>
  <si>
    <t>Lê Việt Hùng</t>
  </si>
  <si>
    <t>Chi cục THA Bù Gia Mập</t>
  </si>
  <si>
    <t>Võ Thị Thanh Nga</t>
  </si>
  <si>
    <t>Hoàng Văn Minh</t>
  </si>
  <si>
    <t>Chi cục THA Bù Đốp</t>
  </si>
  <si>
    <t>Hoàng Đức Sáu</t>
  </si>
  <si>
    <t xml:space="preserve">Lê Thị Hải </t>
  </si>
  <si>
    <t>Lê Văn Thắng</t>
  </si>
  <si>
    <t>Chi cục THA Bù Đăng</t>
  </si>
  <si>
    <t>Tr.Ng.Khánh Vân</t>
  </si>
  <si>
    <t>Dương Đức Chinh</t>
  </si>
  <si>
    <t>Phan Văn Vinh</t>
  </si>
  <si>
    <t>Chi cục THA Lộc Ninh</t>
  </si>
  <si>
    <t>Phạm Duy Thiện</t>
  </si>
  <si>
    <t>Lê Văn Hưng</t>
  </si>
  <si>
    <t>Chi cục THA Phú Riềng</t>
  </si>
  <si>
    <t>Kiều Thế Truyền</t>
  </si>
  <si>
    <t>Chu Thị Thu</t>
  </si>
  <si>
    <t>Chi cục THA 
Đồng Xoài</t>
  </si>
  <si>
    <t>Chi cục THA
 Đồng Phú</t>
  </si>
  <si>
    <t>Chi cục THA 
Hớn Quản</t>
  </si>
  <si>
    <t>Chi cục THA 
Chơn Thành</t>
  </si>
  <si>
    <t>Chi cục THA
 Bình Long</t>
  </si>
  <si>
    <t>Chi cục THA
 Phước Long</t>
  </si>
  <si>
    <t>Chi cục THA 
Bù Gia Mập</t>
  </si>
  <si>
    <t>Chi cục THA
 Bù Đốp</t>
  </si>
  <si>
    <t>Chi cục THA 
Bù Đăng</t>
  </si>
  <si>
    <t>Chi cục THA 
Lộc Ninh</t>
  </si>
  <si>
    <t>Chi cục THA 
Phú Riềng</t>
  </si>
  <si>
    <t>Chi cục THADS Đồng Xoài</t>
  </si>
  <si>
    <t>Chi cục THADS Đồng Phú</t>
  </si>
  <si>
    <t>Chi cục THADS Chơn Thành</t>
  </si>
  <si>
    <t>Chi cục THADS Bình Long</t>
  </si>
  <si>
    <t>Chi cục THADS Hớn Quản</t>
  </si>
  <si>
    <t>Chi cục THADS Lộc Ninh</t>
  </si>
  <si>
    <t>Chi cục THADS Bù Đốp</t>
  </si>
  <si>
    <t>Chi cục THADS Phước Long</t>
  </si>
  <si>
    <t>Chi cục THADS Bù Gia Mập</t>
  </si>
  <si>
    <t>Chi cục THADS Bù Đăng</t>
  </si>
  <si>
    <t>Chi cục THADS Phú Riềng</t>
  </si>
  <si>
    <t>ngày 26 tháng 06 năm 2015.</t>
  </si>
  <si>
    <t>Ngày nhận báo cáo: …………………..</t>
  </si>
  <si>
    <t xml:space="preserve"> Ban hành kèm theo TT số: 08/2015/TT-BTP</t>
  </si>
  <si>
    <t>ngày 26 tháng 06 năm 2015</t>
  </si>
  <si>
    <t>Nguyễn Tấn Dũng</t>
  </si>
  <si>
    <t>Nguyễn Văn Thông</t>
  </si>
  <si>
    <t>Trần Đăng Tú</t>
  </si>
  <si>
    <t>Nguyễn Thị Hương</t>
  </si>
  <si>
    <t>Bùi Thị Lý</t>
  </si>
  <si>
    <t>Ngô Hữu Đức</t>
  </si>
  <si>
    <t xml:space="preserve"> Phạm Anh Ngọc</t>
  </si>
  <si>
    <t>Nguyễn Dư Hải</t>
  </si>
  <si>
    <t>Trần Tuấn Anh</t>
  </si>
  <si>
    <t>Cục THADS</t>
  </si>
  <si>
    <t xml:space="preserve">   KẾT QUẢ THI HÀNH ÁN DÂN SỰ TÍNH BẰNG TIỀN</t>
  </si>
  <si>
    <t xml:space="preserve"> KẾT QUẢ THI HÀNH ÁN DÂN SỰ TÍNH BẰNG VIỆC</t>
  </si>
  <si>
    <r>
      <t>Tỷ lệ % =</t>
    </r>
    <r>
      <rPr>
        <sz val="12"/>
        <rFont val="Times New Roman"/>
        <family val="1"/>
      </rPr>
      <t xml:space="preserve"> (Xong+đình chỉ)/Có điều kiện *100%</t>
    </r>
  </si>
  <si>
    <t xml:space="preserve"> KẾT QUẢ THI HÀNH ÁN DÂN SỰ TÍNH BẰNG TIỀN</t>
  </si>
  <si>
    <t>Giảm thi hành án</t>
  </si>
  <si>
    <r>
      <t>Tỷ lệ % =</t>
    </r>
    <r>
      <rPr>
        <sz val="12"/>
        <rFont val="Times New Roman"/>
        <family val="1"/>
      </rPr>
      <t xml:space="preserve"> (Xong+đình chỉ+giảm)/Có điều kiện *100%</t>
    </r>
  </si>
  <si>
    <t>N.T.H.Duyên</t>
  </si>
  <si>
    <t>5.5</t>
  </si>
  <si>
    <t>Phạm Thị Anh Vũ</t>
  </si>
  <si>
    <t>Phạm Duy Thiện</t>
  </si>
  <si>
    <t>Nguyễn Doanh Trà</t>
  </si>
  <si>
    <t>Phạm Như Thiết</t>
  </si>
  <si>
    <t>Võ Phải</t>
  </si>
  <si>
    <t>5.6</t>
  </si>
  <si>
    <t>Hoàng Quý Báu</t>
  </si>
  <si>
    <t>9 tháng / năm 2018</t>
  </si>
  <si>
    <t>Bình Phước, ngày 05 tháng 7 năm 2018</t>
  </si>
  <si>
    <t>Nguyễn Thị Thảo</t>
  </si>
  <si>
    <r>
      <t>Đơn vị gửi báo cáo:</t>
    </r>
    <r>
      <rPr>
        <b/>
        <sz val="12"/>
        <rFont val="Times New Roman"/>
        <family val="1"/>
      </rPr>
      <t xml:space="preserve"> </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</si>
</sst>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 #,##0_ ;_ * \-#,##0_ ;_ * &quot;-&quot;??_ ;_ @_ "/>
    <numFmt numFmtId="211" formatCode="_(* #,##0_);_(* \(#,##0\);_(* &quot;&quot;??_);_(@_)"/>
  </numFmts>
  <fonts count="151">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indexed="4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
      <left style="double"/>
      <right style="thin"/>
      <top style="double"/>
      <bottom style="thin"/>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4"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34"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34"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4"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34"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34"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34"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34"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34"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34"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34"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34"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35"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35"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35"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35"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35"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35"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35"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35"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35"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35"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35"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35"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36"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37" fillId="37" borderId="1" applyNumberFormat="0" applyAlignment="0" applyProtection="0"/>
    <xf numFmtId="0" fontId="45" fillId="38" borderId="2" applyNumberFormat="0" applyAlignment="0" applyProtection="0"/>
    <xf numFmtId="0" fontId="45" fillId="38" borderId="2" applyNumberFormat="0" applyAlignment="0" applyProtection="0"/>
    <xf numFmtId="0" fontId="138"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0"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41"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42"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43"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4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44" fillId="42" borderId="1" applyNumberFormat="0" applyAlignment="0" applyProtection="0"/>
    <xf numFmtId="0" fontId="52" fillId="9" borderId="2" applyNumberFormat="0" applyAlignment="0" applyProtection="0"/>
    <xf numFmtId="0" fontId="52" fillId="9" borderId="2" applyNumberFormat="0" applyAlignment="0" applyProtection="0"/>
    <xf numFmtId="0" fontId="145"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46"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47"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48"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49"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401">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36" applyNumberFormat="1" applyFont="1" applyFill="1" applyBorder="1" applyAlignment="1" applyProtection="1">
      <alignment horizontal="center" vertical="center"/>
      <protection/>
    </xf>
    <xf numFmtId="49" fontId="0" fillId="47" borderId="0" xfId="137" applyNumberFormat="1" applyFont="1" applyFill="1" applyBorder="1" applyAlignment="1">
      <alignment horizontal="left"/>
      <protection/>
    </xf>
    <xf numFmtId="49" fontId="0" fillId="0" borderId="0" xfId="137" applyNumberFormat="1" applyFont="1">
      <alignment/>
      <protection/>
    </xf>
    <xf numFmtId="49" fontId="0" fillId="0" borderId="0" xfId="137" applyNumberFormat="1">
      <alignment/>
      <protection/>
    </xf>
    <xf numFmtId="49" fontId="0" fillId="0" borderId="0" xfId="137" applyNumberFormat="1" applyFont="1" applyAlignment="1">
      <alignment horizontal="left"/>
      <protection/>
    </xf>
    <xf numFmtId="49" fontId="0" fillId="0" borderId="0" xfId="137" applyNumberFormat="1" applyFont="1" applyBorder="1" applyAlignment="1">
      <alignment wrapText="1"/>
      <protection/>
    </xf>
    <xf numFmtId="49" fontId="20" fillId="0" borderId="0" xfId="137" applyNumberFormat="1" applyFont="1" applyAlignment="1">
      <alignment/>
      <protection/>
    </xf>
    <xf numFmtId="49" fontId="0" fillId="0" borderId="0" xfId="137" applyNumberFormat="1" applyFont="1" applyBorder="1" applyAlignment="1">
      <alignment horizontal="left" wrapText="1"/>
      <protection/>
    </xf>
    <xf numFmtId="49" fontId="23" fillId="0" borderId="0" xfId="137" applyNumberFormat="1" applyFont="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0" fillId="0" borderId="0" xfId="137" applyNumberFormat="1" applyFont="1" applyAlignment="1">
      <alignment horizontal="center"/>
      <protection/>
    </xf>
    <xf numFmtId="49" fontId="0" fillId="0" borderId="0" xfId="137" applyNumberFormat="1" applyFont="1" applyFill="1">
      <alignment/>
      <protection/>
    </xf>
    <xf numFmtId="49" fontId="18" fillId="47" borderId="22" xfId="137" applyNumberFormat="1" applyFont="1" applyFill="1" applyBorder="1" applyAlignment="1">
      <alignment/>
      <protection/>
    </xf>
    <xf numFmtId="49" fontId="12" fillId="0" borderId="20" xfId="137" applyNumberFormat="1" applyFont="1" applyFill="1" applyBorder="1" applyAlignment="1">
      <alignment horizontal="center" vertical="center" wrapText="1"/>
      <protection/>
    </xf>
    <xf numFmtId="49" fontId="59" fillId="48" borderId="20" xfId="137" applyNumberFormat="1" applyFont="1" applyFill="1" applyBorder="1" applyAlignment="1">
      <alignment horizontal="center"/>
      <protection/>
    </xf>
    <xf numFmtId="49" fontId="12" fillId="0" borderId="21" xfId="137" applyNumberFormat="1" applyFont="1" applyFill="1" applyBorder="1" applyAlignment="1">
      <alignment horizontal="center" vertical="center" wrapText="1"/>
      <protection/>
    </xf>
    <xf numFmtId="49" fontId="12" fillId="0" borderId="20" xfId="137" applyNumberFormat="1" applyFont="1" applyBorder="1" applyAlignment="1">
      <alignment horizontal="center" vertical="center" wrapText="1"/>
      <protection/>
    </xf>
    <xf numFmtId="49" fontId="60" fillId="0" borderId="20" xfId="137" applyNumberFormat="1" applyFont="1" applyFill="1" applyBorder="1" applyAlignment="1">
      <alignment horizontal="center" vertical="center" wrapText="1"/>
      <protection/>
    </xf>
    <xf numFmtId="49" fontId="23" fillId="0" borderId="20" xfId="137" applyNumberFormat="1" applyFont="1" applyBorder="1" applyAlignment="1">
      <alignment horizontal="center" vertical="center"/>
      <protection/>
    </xf>
    <xf numFmtId="3" fontId="0" fillId="0" borderId="20" xfId="137" applyNumberFormat="1" applyFont="1" applyBorder="1" applyAlignment="1">
      <alignment horizontal="center" vertical="center"/>
      <protection/>
    </xf>
    <xf numFmtId="3" fontId="0" fillId="0" borderId="20" xfId="137" applyNumberFormat="1" applyFont="1" applyBorder="1" applyAlignment="1">
      <alignment vertical="center"/>
      <protection/>
    </xf>
    <xf numFmtId="49" fontId="0" fillId="0" borderId="0" xfId="137" applyNumberFormat="1" applyAlignment="1">
      <alignment vertical="center"/>
      <protection/>
    </xf>
    <xf numFmtId="3" fontId="58" fillId="3" borderId="20" xfId="137" applyNumberFormat="1" applyFont="1" applyFill="1" applyBorder="1" applyAlignment="1">
      <alignment vertical="center"/>
      <protection/>
    </xf>
    <xf numFmtId="3" fontId="63" fillId="3" borderId="20" xfId="137" applyNumberFormat="1" applyFont="1" applyFill="1" applyBorder="1" applyAlignment="1">
      <alignment vertical="center"/>
      <protection/>
    </xf>
    <xf numFmtId="49" fontId="64" fillId="0" borderId="20" xfId="137" applyNumberFormat="1" applyFont="1" applyBorder="1" applyAlignment="1">
      <alignment horizontal="center" vertical="center"/>
      <protection/>
    </xf>
    <xf numFmtId="3" fontId="30" fillId="44" borderId="20" xfId="137" applyNumberFormat="1" applyFont="1" applyFill="1" applyBorder="1" applyAlignment="1">
      <alignment vertical="center"/>
      <protection/>
    </xf>
    <xf numFmtId="3" fontId="7" fillId="48" borderId="20" xfId="137" applyNumberFormat="1" applyFont="1" applyFill="1" applyBorder="1" applyAlignment="1">
      <alignment horizontal="center" vertical="center"/>
      <protection/>
    </xf>
    <xf numFmtId="3" fontId="7" fillId="48" borderId="20" xfId="137" applyNumberFormat="1" applyFont="1" applyFill="1" applyBorder="1" applyAlignment="1">
      <alignment vertical="center"/>
      <protection/>
    </xf>
    <xf numFmtId="49" fontId="12" fillId="44" borderId="20" xfId="137" applyNumberFormat="1" applyFont="1" applyFill="1" applyBorder="1" applyAlignment="1">
      <alignment horizontal="center" vertical="center"/>
      <protection/>
    </xf>
    <xf numFmtId="49" fontId="12" fillId="44" borderId="20" xfId="137" applyNumberFormat="1" applyFont="1" applyFill="1" applyBorder="1" applyAlignment="1">
      <alignment horizontal="left" vertical="center"/>
      <protection/>
    </xf>
    <xf numFmtId="3" fontId="34" fillId="48" borderId="20" xfId="137" applyNumberFormat="1" applyFont="1" applyFill="1" applyBorder="1" applyAlignment="1">
      <alignment vertical="center"/>
      <protection/>
    </xf>
    <xf numFmtId="3" fontId="34" fillId="0" borderId="20" xfId="137" applyNumberFormat="1" applyFont="1" applyFill="1" applyBorder="1" applyAlignment="1">
      <alignment vertical="center"/>
      <protection/>
    </xf>
    <xf numFmtId="9" fontId="0" fillId="0" borderId="0" xfId="148" applyFont="1" applyAlignment="1">
      <alignment vertical="center"/>
    </xf>
    <xf numFmtId="49" fontId="12" fillId="44" borderId="23" xfId="137" applyNumberFormat="1" applyFont="1" applyFill="1" applyBorder="1" applyAlignment="1">
      <alignment horizontal="center" vertical="center"/>
      <protection/>
    </xf>
    <xf numFmtId="3" fontId="30" fillId="44" borderId="20" xfId="137" applyNumberFormat="1" applyFont="1" applyFill="1" applyBorder="1" applyAlignment="1">
      <alignment vertical="center"/>
      <protection/>
    </xf>
    <xf numFmtId="49" fontId="8" fillId="0" borderId="20" xfId="137" applyNumberFormat="1" applyFont="1" applyBorder="1" applyAlignment="1">
      <alignment horizontal="center" vertical="center"/>
      <protection/>
    </xf>
    <xf numFmtId="49" fontId="8" fillId="47" borderId="20" xfId="137" applyNumberFormat="1" applyFont="1" applyFill="1" applyBorder="1" applyAlignment="1">
      <alignment horizontal="left" vertical="center"/>
      <protection/>
    </xf>
    <xf numFmtId="49" fontId="10" fillId="47" borderId="20" xfId="137" applyNumberFormat="1" applyFont="1" applyFill="1" applyBorder="1" applyAlignment="1">
      <alignment horizontal="left" vertical="center"/>
      <protection/>
    </xf>
    <xf numFmtId="3" fontId="34" fillId="0" borderId="20" xfId="139" applyNumberFormat="1" applyFont="1" applyFill="1" applyBorder="1" applyAlignment="1">
      <alignment vertical="center"/>
      <protection/>
    </xf>
    <xf numFmtId="49" fontId="25" fillId="0" borderId="0" xfId="137" applyNumberFormat="1" applyFont="1" applyAlignment="1">
      <alignment vertical="center"/>
      <protection/>
    </xf>
    <xf numFmtId="49" fontId="8" fillId="47" borderId="20" xfId="137" applyNumberFormat="1" applyFont="1" applyFill="1" applyBorder="1" applyAlignment="1">
      <alignment horizontal="left" vertical="center"/>
      <protection/>
    </xf>
    <xf numFmtId="3" fontId="34" fillId="0" borderId="20" xfId="139" applyNumberFormat="1" applyFont="1" applyFill="1" applyBorder="1" applyAlignment="1">
      <alignment horizontal="center" vertical="center"/>
      <protection/>
    </xf>
    <xf numFmtId="49" fontId="0" fillId="0" borderId="0" xfId="137" applyNumberFormat="1" applyFill="1">
      <alignment/>
      <protection/>
    </xf>
    <xf numFmtId="49" fontId="25" fillId="0" borderId="0" xfId="137" applyNumberFormat="1" applyFont="1">
      <alignment/>
      <protection/>
    </xf>
    <xf numFmtId="49" fontId="34" fillId="0" borderId="0" xfId="137" applyNumberFormat="1" applyFont="1" applyFill="1" applyBorder="1" applyAlignment="1">
      <alignment horizontal="center" wrapText="1"/>
      <protection/>
    </xf>
    <xf numFmtId="49" fontId="65" fillId="0" borderId="0" xfId="137" applyNumberFormat="1" applyFont="1" applyBorder="1">
      <alignment/>
      <protection/>
    </xf>
    <xf numFmtId="49" fontId="66" fillId="0" borderId="0" xfId="137" applyNumberFormat="1" applyFont="1">
      <alignment/>
      <protection/>
    </xf>
    <xf numFmtId="49" fontId="1" fillId="0" borderId="0" xfId="137" applyNumberFormat="1" applyFont="1">
      <alignment/>
      <protection/>
    </xf>
    <xf numFmtId="9" fontId="1" fillId="0" borderId="0" xfId="148" applyFont="1" applyAlignment="1">
      <alignment/>
    </xf>
    <xf numFmtId="49" fontId="67" fillId="0" borderId="0" xfId="137" applyNumberFormat="1" applyFont="1" applyBorder="1">
      <alignment/>
      <protection/>
    </xf>
    <xf numFmtId="49" fontId="30" fillId="0" borderId="0" xfId="137" applyNumberFormat="1" applyFont="1" applyBorder="1" applyAlignment="1">
      <alignment horizontal="center" wrapText="1"/>
      <protection/>
    </xf>
    <xf numFmtId="49" fontId="30" fillId="0" borderId="0" xfId="137" applyNumberFormat="1" applyFont="1" applyFill="1" applyBorder="1" applyAlignment="1">
      <alignment horizontal="center" wrapText="1"/>
      <protection/>
    </xf>
    <xf numFmtId="49" fontId="68" fillId="0" borderId="0" xfId="137" applyNumberFormat="1" applyFont="1" applyBorder="1">
      <alignment/>
      <protection/>
    </xf>
    <xf numFmtId="49" fontId="69" fillId="0" borderId="0" xfId="137" applyNumberFormat="1" applyFont="1" applyBorder="1" applyAlignment="1">
      <alignment wrapText="1"/>
      <protection/>
    </xf>
    <xf numFmtId="49" fontId="6" fillId="0" borderId="0" xfId="137" applyNumberFormat="1" applyFont="1" applyBorder="1">
      <alignment/>
      <protection/>
    </xf>
    <xf numFmtId="49" fontId="46" fillId="0" borderId="0" xfId="137" applyNumberFormat="1" applyFont="1" applyBorder="1" applyAlignment="1">
      <alignment horizontal="center" wrapText="1"/>
      <protection/>
    </xf>
    <xf numFmtId="49" fontId="46" fillId="0" borderId="0" xfId="137" applyNumberFormat="1" applyFont="1" applyFill="1" applyBorder="1" applyAlignment="1">
      <alignment horizontal="center" wrapText="1"/>
      <protection/>
    </xf>
    <xf numFmtId="49" fontId="70" fillId="0" borderId="0" xfId="137" applyNumberFormat="1" applyFont="1" applyBorder="1">
      <alignment/>
      <protection/>
    </xf>
    <xf numFmtId="49" fontId="34" fillId="0" borderId="0" xfId="137" applyNumberFormat="1" applyFont="1">
      <alignment/>
      <protection/>
    </xf>
    <xf numFmtId="49" fontId="34" fillId="0" borderId="0" xfId="137" applyNumberFormat="1" applyFont="1" applyFill="1">
      <alignment/>
      <protection/>
    </xf>
    <xf numFmtId="49" fontId="34" fillId="47" borderId="0" xfId="137" applyNumberFormat="1" applyFont="1" applyFill="1">
      <alignment/>
      <protection/>
    </xf>
    <xf numFmtId="0" fontId="30" fillId="0" borderId="0" xfId="137" applyFont="1" applyAlignment="1">
      <alignment horizontal="center"/>
      <protection/>
    </xf>
    <xf numFmtId="49" fontId="30" fillId="47" borderId="0" xfId="137" applyNumberFormat="1" applyFont="1" applyFill="1" applyAlignment="1">
      <alignment horizontal="center"/>
      <protection/>
    </xf>
    <xf numFmtId="0" fontId="72" fillId="0" borderId="0" xfId="137" applyFont="1" applyAlignment="1">
      <alignment/>
      <protection/>
    </xf>
    <xf numFmtId="0" fontId="7" fillId="0" borderId="0" xfId="137" applyFont="1" applyAlignment="1">
      <alignment/>
      <protection/>
    </xf>
    <xf numFmtId="49" fontId="37" fillId="0" borderId="0" xfId="137" applyNumberFormat="1" applyFont="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22" xfId="137" applyNumberFormat="1" applyFont="1" applyFill="1" applyBorder="1" applyAlignment="1">
      <alignment/>
      <protection/>
    </xf>
    <xf numFmtId="49" fontId="10" fillId="0" borderId="22" xfId="137" applyNumberFormat="1" applyFont="1" applyFill="1" applyBorder="1" applyAlignment="1">
      <alignment horizontal="center"/>
      <protection/>
    </xf>
    <xf numFmtId="49" fontId="0" fillId="0" borderId="0" xfId="137" applyNumberFormat="1" applyFill="1" applyBorder="1">
      <alignment/>
      <protection/>
    </xf>
    <xf numFmtId="49" fontId="11" fillId="0" borderId="20" xfId="137" applyNumberFormat="1" applyFont="1" applyFill="1" applyBorder="1" applyAlignment="1">
      <alignment horizontal="center" vertical="center" wrapText="1"/>
      <protection/>
    </xf>
    <xf numFmtId="49" fontId="24" fillId="0" borderId="20" xfId="137" applyNumberFormat="1" applyFont="1" applyFill="1" applyBorder="1" applyAlignment="1">
      <alignment horizontal="center" vertical="center" wrapText="1"/>
      <protection/>
    </xf>
    <xf numFmtId="3" fontId="35" fillId="3" borderId="20" xfId="137" applyNumberFormat="1" applyFont="1" applyFill="1" applyBorder="1" applyAlignment="1">
      <alignment horizontal="center" vertical="center" wrapText="1"/>
      <protection/>
    </xf>
    <xf numFmtId="3" fontId="75" fillId="3" borderId="20" xfId="137" applyNumberFormat="1" applyFont="1" applyFill="1" applyBorder="1" applyAlignment="1">
      <alignment horizontal="center" vertical="center" wrapText="1"/>
      <protection/>
    </xf>
    <xf numFmtId="3" fontId="11" fillId="44" borderId="20" xfId="137" applyNumberFormat="1" applyFont="1" applyFill="1" applyBorder="1" applyAlignment="1">
      <alignment horizontal="center" vertical="center" wrapText="1"/>
      <protection/>
    </xf>
    <xf numFmtId="49" fontId="12" fillId="0" borderId="20" xfId="137" applyNumberFormat="1" applyFont="1" applyFill="1" applyBorder="1" applyAlignment="1">
      <alignment horizontal="center"/>
      <protection/>
    </xf>
    <xf numFmtId="49" fontId="12" fillId="0" borderId="20" xfId="137" applyNumberFormat="1" applyFont="1" applyFill="1" applyBorder="1" applyAlignment="1">
      <alignment horizontal="left"/>
      <protection/>
    </xf>
    <xf numFmtId="3" fontId="10" fillId="44" borderId="20" xfId="137" applyNumberFormat="1" applyFont="1" applyFill="1" applyBorder="1" applyAlignment="1">
      <alignment horizontal="center" vertical="center" wrapText="1"/>
      <protection/>
    </xf>
    <xf numFmtId="3" fontId="10" fillId="0" borderId="20" xfId="137" applyNumberFormat="1" applyFont="1" applyFill="1" applyBorder="1" applyAlignment="1">
      <alignment horizontal="center" vertical="center" wrapText="1"/>
      <protection/>
    </xf>
    <xf numFmtId="9" fontId="0" fillId="0" borderId="0" xfId="148" applyFont="1" applyFill="1" applyAlignment="1">
      <alignment/>
    </xf>
    <xf numFmtId="49" fontId="12" fillId="44" borderId="23" xfId="137" applyNumberFormat="1" applyFont="1" applyFill="1" applyBorder="1" applyAlignment="1">
      <alignment horizontal="center"/>
      <protection/>
    </xf>
    <xf numFmtId="49" fontId="12" fillId="44" borderId="20" xfId="137" applyNumberFormat="1" applyFont="1" applyFill="1" applyBorder="1" applyAlignment="1">
      <alignment horizontal="left"/>
      <protection/>
    </xf>
    <xf numFmtId="49" fontId="8" fillId="0" borderId="23" xfId="137" applyNumberFormat="1" applyFont="1" applyFill="1" applyBorder="1" applyAlignment="1">
      <alignment horizontal="center"/>
      <protection/>
    </xf>
    <xf numFmtId="49" fontId="8" fillId="47" borderId="20" xfId="137" applyNumberFormat="1" applyFont="1" applyFill="1" applyBorder="1" applyAlignment="1">
      <alignment horizontal="left"/>
      <protection/>
    </xf>
    <xf numFmtId="3" fontId="10" fillId="47" borderId="20" xfId="137" applyNumberFormat="1" applyFont="1" applyFill="1" applyBorder="1" applyAlignment="1">
      <alignment horizontal="center" vertical="center" wrapText="1"/>
      <protection/>
    </xf>
    <xf numFmtId="49" fontId="10" fillId="47" borderId="20" xfId="137" applyNumberFormat="1" applyFont="1" applyFill="1" applyBorder="1" applyAlignment="1">
      <alignment horizontal="left"/>
      <protection/>
    </xf>
    <xf numFmtId="49" fontId="11" fillId="0" borderId="19" xfId="137" applyNumberFormat="1" applyFont="1" applyFill="1" applyBorder="1" applyAlignment="1">
      <alignment horizontal="center"/>
      <protection/>
    </xf>
    <xf numFmtId="49" fontId="11" fillId="0" borderId="19" xfId="137" applyNumberFormat="1" applyFont="1" applyFill="1" applyBorder="1" applyAlignment="1">
      <alignment horizontal="left"/>
      <protection/>
    </xf>
    <xf numFmtId="3" fontId="10" fillId="0" borderId="19"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76" fillId="0" borderId="0" xfId="137" applyNumberFormat="1" applyFont="1" applyFill="1">
      <alignment/>
      <protection/>
    </xf>
    <xf numFmtId="49" fontId="8" fillId="0" borderId="0" xfId="137" applyNumberFormat="1" applyFont="1" applyFill="1">
      <alignment/>
      <protection/>
    </xf>
    <xf numFmtId="49" fontId="0" fillId="47" borderId="0" xfId="137" applyNumberFormat="1" applyFont="1" applyFill="1">
      <alignment/>
      <protection/>
    </xf>
    <xf numFmtId="49" fontId="7" fillId="47" borderId="0" xfId="137" applyNumberFormat="1" applyFont="1" applyFill="1" applyAlignment="1">
      <alignment horizontal="center"/>
      <protection/>
    </xf>
    <xf numFmtId="49" fontId="27" fillId="0" borderId="0" xfId="137" applyNumberFormat="1" applyFont="1" applyFill="1">
      <alignment/>
      <protection/>
    </xf>
    <xf numFmtId="49" fontId="7" fillId="0" borderId="0" xfId="137" applyNumberFormat="1" applyFont="1" applyFill="1">
      <alignment/>
      <protection/>
    </xf>
    <xf numFmtId="49" fontId="18" fillId="0" borderId="0" xfId="137" applyNumberFormat="1" applyFont="1" applyFill="1" applyAlignment="1">
      <alignment/>
      <protection/>
    </xf>
    <xf numFmtId="49" fontId="18" fillId="0" borderId="0" xfId="137" applyNumberFormat="1" applyFont="1" applyFill="1" applyAlignment="1">
      <alignment wrapText="1"/>
      <protection/>
    </xf>
    <xf numFmtId="49" fontId="18" fillId="0" borderId="0" xfId="137" applyNumberFormat="1" applyFont="1" applyFill="1" applyAlignment="1">
      <alignment horizontal="left" wrapText="1"/>
      <protection/>
    </xf>
    <xf numFmtId="49" fontId="0" fillId="0" borderId="0" xfId="137" applyNumberFormat="1" applyAlignment="1">
      <alignment horizontal="left"/>
      <protection/>
    </xf>
    <xf numFmtId="49" fontId="0" fillId="0" borderId="0" xfId="137" applyNumberFormat="1" applyFont="1" applyBorder="1" applyAlignment="1">
      <alignment horizontal="left"/>
      <protection/>
    </xf>
    <xf numFmtId="49" fontId="18" fillId="0" borderId="20" xfId="137" applyNumberFormat="1" applyFont="1" applyBorder="1" applyAlignment="1">
      <alignment horizontal="center"/>
      <protection/>
    </xf>
    <xf numFmtId="3" fontId="8" fillId="4" borderId="20" xfId="139" applyNumberFormat="1" applyFont="1" applyFill="1" applyBorder="1" applyAlignment="1">
      <alignment horizontal="center" vertical="center"/>
      <protection/>
    </xf>
    <xf numFmtId="3" fontId="38" fillId="47" borderId="20" xfId="137" applyNumberFormat="1" applyFont="1" applyFill="1" applyBorder="1" applyAlignment="1">
      <alignment horizontal="center" vertical="center"/>
      <protection/>
    </xf>
    <xf numFmtId="3" fontId="22" fillId="3" borderId="20" xfId="137" applyNumberFormat="1" applyFont="1" applyFill="1" applyBorder="1" applyAlignment="1">
      <alignment horizontal="center" vertical="center"/>
      <protection/>
    </xf>
    <xf numFmtId="3" fontId="40" fillId="3" borderId="20" xfId="137" applyNumberFormat="1" applyFont="1" applyFill="1" applyBorder="1" applyAlignment="1">
      <alignment horizontal="center" vertical="center"/>
      <protection/>
    </xf>
    <xf numFmtId="3" fontId="12" fillId="44" borderId="20" xfId="137" applyNumberFormat="1" applyFont="1" applyFill="1" applyBorder="1" applyAlignment="1">
      <alignment horizontal="center" vertical="center"/>
      <protection/>
    </xf>
    <xf numFmtId="3" fontId="12" fillId="44" borderId="20" xfId="137" applyNumberFormat="1" applyFont="1" applyFill="1" applyBorder="1" applyAlignment="1">
      <alignment horizontal="center" vertical="center"/>
      <protection/>
    </xf>
    <xf numFmtId="3" fontId="12" fillId="4" borderId="20" xfId="139" applyNumberFormat="1" applyFont="1" applyFill="1" applyBorder="1" applyAlignment="1">
      <alignment horizontal="center" vertical="center"/>
      <protection/>
    </xf>
    <xf numFmtId="49" fontId="12" fillId="0" borderId="20" xfId="137" applyNumberFormat="1" applyFont="1" applyBorder="1" applyAlignment="1">
      <alignment horizontal="center" vertical="center"/>
      <protection/>
    </xf>
    <xf numFmtId="49" fontId="12" fillId="47" borderId="20" xfId="137" applyNumberFormat="1" applyFont="1" applyFill="1" applyBorder="1" applyAlignment="1">
      <alignment horizontal="left" vertical="center"/>
      <protection/>
    </xf>
    <xf numFmtId="3" fontId="8" fillId="47" borderId="20" xfId="137" applyNumberFormat="1" applyFont="1" applyFill="1" applyBorder="1" applyAlignment="1">
      <alignment horizontal="center" vertical="center"/>
      <protection/>
    </xf>
    <xf numFmtId="3" fontId="8" fillId="44" borderId="20" xfId="137" applyNumberFormat="1" applyFont="1" applyFill="1" applyBorder="1" applyAlignment="1">
      <alignment horizontal="center" vertical="center"/>
      <protection/>
    </xf>
    <xf numFmtId="49" fontId="8" fillId="0" borderId="23" xfId="137" applyNumberFormat="1" applyFont="1" applyBorder="1" applyAlignment="1">
      <alignment horizontal="center" vertical="center"/>
      <protection/>
    </xf>
    <xf numFmtId="49" fontId="0" fillId="0" borderId="0" xfId="137" applyNumberFormat="1" applyFont="1" applyAlignment="1">
      <alignment vertical="center"/>
      <protection/>
    </xf>
    <xf numFmtId="3" fontId="8" fillId="0" borderId="20" xfId="137" applyNumberFormat="1" applyFont="1" applyFill="1" applyBorder="1" applyAlignment="1">
      <alignment horizontal="center" vertical="center"/>
      <protection/>
    </xf>
    <xf numFmtId="3" fontId="8" fillId="47" borderId="20" xfId="139" applyNumberFormat="1" applyFont="1" applyFill="1" applyBorder="1" applyAlignment="1">
      <alignment horizontal="center" vertical="center"/>
      <protection/>
    </xf>
    <xf numFmtId="49" fontId="8" fillId="47" borderId="23" xfId="137" applyNumberFormat="1" applyFont="1" applyFill="1" applyBorder="1" applyAlignment="1">
      <alignment horizontal="center" vertical="center"/>
      <protection/>
    </xf>
    <xf numFmtId="9" fontId="25" fillId="0" borderId="0" xfId="148" applyFont="1" applyAlignment="1">
      <alignment vertical="center"/>
    </xf>
    <xf numFmtId="49" fontId="8" fillId="0" borderId="0" xfId="137" applyNumberFormat="1" applyFont="1" applyBorder="1" applyAlignment="1">
      <alignment horizontal="center"/>
      <protection/>
    </xf>
    <xf numFmtId="49" fontId="8" fillId="47"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3" fontId="8" fillId="47" borderId="19" xfId="139" applyNumberFormat="1" applyFont="1" applyFill="1" applyBorder="1" applyAlignment="1">
      <alignment horizontal="center" vertical="center"/>
      <protection/>
    </xf>
    <xf numFmtId="9" fontId="0" fillId="0" borderId="0" xfId="148" applyFont="1" applyAlignment="1">
      <alignment/>
    </xf>
    <xf numFmtId="49" fontId="34" fillId="0" borderId="0" xfId="137" applyNumberFormat="1" applyFont="1" applyBorder="1" applyAlignment="1">
      <alignment wrapText="1"/>
      <protection/>
    </xf>
    <xf numFmtId="3" fontId="8" fillId="47" borderId="0" xfId="139" applyNumberFormat="1" applyFont="1" applyFill="1" applyBorder="1" applyAlignment="1">
      <alignment horizontal="center" vertical="center"/>
      <protection/>
    </xf>
    <xf numFmtId="49" fontId="34" fillId="0" borderId="0" xfId="137" applyNumberFormat="1" applyFont="1" applyAlignment="1">
      <alignment wrapText="1"/>
      <protection/>
    </xf>
    <xf numFmtId="49" fontId="43" fillId="0" borderId="0" xfId="137" applyNumberFormat="1" applyFont="1">
      <alignment/>
      <protection/>
    </xf>
    <xf numFmtId="49" fontId="43" fillId="0" borderId="0" xfId="137" applyNumberFormat="1" applyFont="1" applyAlignment="1">
      <alignment wrapText="1"/>
      <protection/>
    </xf>
    <xf numFmtId="49" fontId="7" fillId="47" borderId="0" xfId="137" applyNumberFormat="1" applyFont="1" applyFill="1" applyAlignment="1">
      <alignment/>
      <protection/>
    </xf>
    <xf numFmtId="49" fontId="78" fillId="0" borderId="0" xfId="137" applyNumberFormat="1" applyFont="1">
      <alignment/>
      <protection/>
    </xf>
    <xf numFmtId="49" fontId="18" fillId="0" borderId="0" xfId="137" applyNumberFormat="1" applyFont="1" applyBorder="1" applyAlignment="1">
      <alignment wrapText="1"/>
      <protection/>
    </xf>
    <xf numFmtId="49" fontId="0" fillId="0" borderId="0" xfId="140" applyNumberFormat="1" applyFont="1" applyAlignment="1">
      <alignment horizontal="left"/>
      <protection/>
    </xf>
    <xf numFmtId="49" fontId="19" fillId="0" borderId="0" xfId="140" applyNumberFormat="1" applyFont="1" applyAlignment="1">
      <alignment wrapText="1"/>
      <protection/>
    </xf>
    <xf numFmtId="49" fontId="7" fillId="47" borderId="0" xfId="140" applyNumberFormat="1" applyFont="1" applyFill="1" applyBorder="1" applyAlignment="1">
      <alignment horizontal="left"/>
      <protection/>
    </xf>
    <xf numFmtId="49" fontId="0" fillId="47" borderId="0" xfId="140" applyNumberFormat="1" applyFont="1" applyFill="1" applyBorder="1" applyAlignment="1">
      <alignment horizontal="left"/>
      <protection/>
    </xf>
    <xf numFmtId="49" fontId="32" fillId="0" borderId="0" xfId="140" applyNumberFormat="1" applyFont="1">
      <alignment/>
      <protection/>
    </xf>
    <xf numFmtId="49" fontId="0" fillId="47" borderId="0" xfId="140" applyNumberFormat="1" applyFont="1" applyFill="1" applyBorder="1" applyAlignment="1">
      <alignment/>
      <protection/>
    </xf>
    <xf numFmtId="49" fontId="7" fillId="0" borderId="0" xfId="140" applyNumberFormat="1" applyFont="1" applyBorder="1" applyAlignment="1">
      <alignment horizontal="left"/>
      <protection/>
    </xf>
    <xf numFmtId="49" fontId="0" fillId="0" borderId="0" xfId="140" applyNumberFormat="1" applyFont="1" applyBorder="1" applyAlignment="1">
      <alignment horizontal="left"/>
      <protection/>
    </xf>
    <xf numFmtId="49" fontId="0" fillId="0" borderId="0" xfId="140" applyNumberFormat="1" applyFont="1" applyBorder="1" applyAlignment="1">
      <alignment/>
      <protection/>
    </xf>
    <xf numFmtId="49" fontId="23" fillId="0" borderId="22" xfId="140" applyNumberFormat="1" applyFont="1" applyBorder="1" applyAlignment="1">
      <alignment horizontal="left"/>
      <protection/>
    </xf>
    <xf numFmtId="49" fontId="7" fillId="0" borderId="22" xfId="140" applyNumberFormat="1" applyFont="1" applyBorder="1" applyAlignment="1">
      <alignment horizontal="left"/>
      <protection/>
    </xf>
    <xf numFmtId="49" fontId="32" fillId="0" borderId="0" xfId="140" applyNumberFormat="1" applyFont="1" applyFill="1">
      <alignment/>
      <protection/>
    </xf>
    <xf numFmtId="49" fontId="32" fillId="0" borderId="0" xfId="140" applyNumberFormat="1" applyFont="1" applyAlignment="1">
      <alignment vertical="center"/>
      <protection/>
    </xf>
    <xf numFmtId="49" fontId="11" fillId="47" borderId="20" xfId="140" applyNumberFormat="1" applyFont="1" applyFill="1" applyBorder="1" applyAlignment="1">
      <alignment horizontal="left" vertical="center"/>
      <protection/>
    </xf>
    <xf numFmtId="49" fontId="1" fillId="0" borderId="0" xfId="140" applyNumberFormat="1" applyFont="1">
      <alignment/>
      <protection/>
    </xf>
    <xf numFmtId="49" fontId="34" fillId="0" borderId="0" xfId="140" applyNumberFormat="1" applyFont="1" applyBorder="1" applyAlignment="1">
      <alignment/>
      <protection/>
    </xf>
    <xf numFmtId="49" fontId="85" fillId="0" borderId="0" xfId="140" applyNumberFormat="1" applyFont="1">
      <alignment/>
      <protection/>
    </xf>
    <xf numFmtId="49" fontId="30" fillId="0" borderId="0" xfId="140" applyNumberFormat="1" applyFont="1" applyBorder="1" applyAlignment="1">
      <alignment/>
      <protection/>
    </xf>
    <xf numFmtId="49" fontId="10" fillId="0" borderId="0" xfId="140" applyNumberFormat="1" applyFont="1">
      <alignment/>
      <protection/>
    </xf>
    <xf numFmtId="49" fontId="34" fillId="0" borderId="0" xfId="140" applyNumberFormat="1" applyFont="1" applyAlignment="1">
      <alignment horizontal="center"/>
      <protection/>
    </xf>
    <xf numFmtId="49" fontId="34" fillId="0" borderId="0" xfId="140" applyNumberFormat="1" applyFont="1">
      <alignment/>
      <protection/>
    </xf>
    <xf numFmtId="49" fontId="85" fillId="0" borderId="0" xfId="140" applyNumberFormat="1" applyFont="1" applyAlignment="1">
      <alignment horizontal="center"/>
      <protection/>
    </xf>
    <xf numFmtId="49" fontId="18" fillId="0" borderId="0" xfId="140" applyNumberFormat="1" applyFont="1" applyBorder="1" applyAlignment="1">
      <alignment wrapText="1"/>
      <protection/>
    </xf>
    <xf numFmtId="49" fontId="87" fillId="0" borderId="0" xfId="140" applyNumberFormat="1" applyFont="1">
      <alignment/>
      <protection/>
    </xf>
    <xf numFmtId="9" fontId="32" fillId="0" borderId="0" xfId="148" applyFont="1" applyAlignment="1">
      <alignment/>
    </xf>
    <xf numFmtId="3" fontId="0" fillId="47" borderId="0" xfId="140" applyNumberFormat="1" applyFont="1" applyFill="1" applyBorder="1" applyAlignment="1">
      <alignment/>
      <protection/>
    </xf>
    <xf numFmtId="0" fontId="32" fillId="0" borderId="0" xfId="140">
      <alignment/>
      <protection/>
    </xf>
    <xf numFmtId="0" fontId="0" fillId="0" borderId="0" xfId="140" applyFont="1" applyAlignment="1">
      <alignment horizontal="left"/>
      <protection/>
    </xf>
    <xf numFmtId="0" fontId="0" fillId="0" borderId="0" xfId="140" applyFont="1" applyBorder="1" applyAlignment="1">
      <alignment/>
      <protection/>
    </xf>
    <xf numFmtId="0" fontId="0" fillId="0" borderId="0" xfId="140" applyFont="1" applyBorder="1" applyAlignment="1">
      <alignment horizontal="left"/>
      <protection/>
    </xf>
    <xf numFmtId="0" fontId="32" fillId="0" borderId="0" xfId="140" applyFont="1">
      <alignment/>
      <protection/>
    </xf>
    <xf numFmtId="0" fontId="11" fillId="0" borderId="20" xfId="140" applyFont="1" applyBorder="1" applyAlignment="1">
      <alignment horizontal="center" vertical="center"/>
      <protection/>
    </xf>
    <xf numFmtId="0" fontId="11" fillId="47" borderId="20" xfId="140" applyFont="1" applyFill="1" applyBorder="1" applyAlignment="1">
      <alignment horizontal="left" vertical="center"/>
      <protection/>
    </xf>
    <xf numFmtId="9" fontId="32" fillId="0" borderId="0" xfId="148" applyFont="1" applyAlignment="1">
      <alignment vertical="center"/>
    </xf>
    <xf numFmtId="0" fontId="10" fillId="0" borderId="23" xfId="140" applyFont="1" applyBorder="1" applyAlignment="1">
      <alignment horizontal="center" vertical="center"/>
      <protection/>
    </xf>
    <xf numFmtId="0" fontId="32" fillId="0" borderId="0" xfId="140" applyFont="1" applyAlignment="1">
      <alignment vertical="center"/>
      <protection/>
    </xf>
    <xf numFmtId="0" fontId="1" fillId="0" borderId="0" xfId="140" applyFont="1">
      <alignment/>
      <protection/>
    </xf>
    <xf numFmtId="0" fontId="30" fillId="0" borderId="0" xfId="140" applyFont="1" applyBorder="1" applyAlignment="1">
      <alignment horizontal="center" wrapText="1"/>
      <protection/>
    </xf>
    <xf numFmtId="0" fontId="34" fillId="0" borderId="0" xfId="140" applyFont="1" applyBorder="1" applyAlignment="1">
      <alignment wrapText="1"/>
      <protection/>
    </xf>
    <xf numFmtId="0" fontId="30" fillId="0" borderId="0" xfId="140" applyNumberFormat="1" applyFont="1" applyBorder="1" applyAlignment="1">
      <alignment/>
      <protection/>
    </xf>
    <xf numFmtId="0" fontId="85" fillId="0" borderId="0" xfId="140" applyFont="1">
      <alignment/>
      <protection/>
    </xf>
    <xf numFmtId="0" fontId="30" fillId="0" borderId="0" xfId="140" applyNumberFormat="1" applyFont="1" applyBorder="1" applyAlignment="1">
      <alignment horizontal="center"/>
      <protection/>
    </xf>
    <xf numFmtId="0" fontId="10" fillId="0" borderId="0" xfId="140" applyFont="1">
      <alignment/>
      <protection/>
    </xf>
    <xf numFmtId="0" fontId="34" fillId="0" borderId="0" xfId="140" applyFont="1">
      <alignment/>
      <protection/>
    </xf>
    <xf numFmtId="0" fontId="30" fillId="0" borderId="0" xfId="137" applyFont="1" applyAlignment="1">
      <alignment/>
      <protection/>
    </xf>
    <xf numFmtId="49" fontId="24" fillId="0" borderId="0" xfId="140" applyNumberFormat="1" applyFont="1">
      <alignment/>
      <protection/>
    </xf>
    <xf numFmtId="49" fontId="8" fillId="47" borderId="0" xfId="140" applyNumberFormat="1" applyFont="1" applyFill="1" applyBorder="1" applyAlignment="1">
      <alignment horizontal="left"/>
      <protection/>
    </xf>
    <xf numFmtId="49" fontId="8" fillId="0" borderId="0" xfId="140" applyNumberFormat="1" applyFont="1" applyBorder="1" applyAlignment="1">
      <alignment horizontal="left"/>
      <protection/>
    </xf>
    <xf numFmtId="49" fontId="0" fillId="0" borderId="22" xfId="140" applyNumberFormat="1" applyFont="1" applyBorder="1" applyAlignment="1">
      <alignment/>
      <protection/>
    </xf>
    <xf numFmtId="49" fontId="11" fillId="0" borderId="20" xfId="140" applyNumberFormat="1" applyFont="1" applyFill="1" applyBorder="1" applyAlignment="1">
      <alignment horizontal="center" vertical="center" wrapText="1"/>
      <protection/>
    </xf>
    <xf numFmtId="49" fontId="10" fillId="0" borderId="24" xfId="140" applyNumberFormat="1" applyFont="1" applyFill="1" applyBorder="1">
      <alignment/>
      <protection/>
    </xf>
    <xf numFmtId="49" fontId="10" fillId="0" borderId="0" xfId="140" applyNumberFormat="1" applyFont="1" applyFill="1">
      <alignment/>
      <protection/>
    </xf>
    <xf numFmtId="49" fontId="29" fillId="0" borderId="0" xfId="140" applyNumberFormat="1" applyFont="1" applyFill="1">
      <alignment/>
      <protection/>
    </xf>
    <xf numFmtId="49" fontId="11" fillId="0" borderId="25" xfId="140" applyNumberFormat="1" applyFont="1" applyFill="1" applyBorder="1" applyAlignment="1">
      <alignment horizontal="center" vertical="center" wrapText="1"/>
      <protection/>
    </xf>
    <xf numFmtId="49" fontId="24" fillId="0" borderId="20" xfId="140" applyNumberFormat="1" applyFont="1" applyFill="1" applyBorder="1" applyAlignment="1">
      <alignment horizontal="center" vertical="center"/>
      <protection/>
    </xf>
    <xf numFmtId="49" fontId="24" fillId="0" borderId="20" xfId="140" applyNumberFormat="1" applyFont="1" applyBorder="1" applyAlignment="1">
      <alignment horizontal="center" vertical="center"/>
      <protection/>
    </xf>
    <xf numFmtId="49" fontId="10" fillId="0" borderId="0" xfId="140" applyNumberFormat="1" applyFont="1" applyAlignment="1">
      <alignment vertical="center"/>
      <protection/>
    </xf>
    <xf numFmtId="3" fontId="35" fillId="3" borderId="20" xfId="140" applyNumberFormat="1" applyFont="1" applyFill="1" applyBorder="1" applyAlignment="1">
      <alignment horizontal="center" vertical="center"/>
      <protection/>
    </xf>
    <xf numFmtId="3" fontId="75" fillId="3" borderId="20" xfId="140" applyNumberFormat="1" applyFont="1" applyFill="1" applyBorder="1" applyAlignment="1">
      <alignment horizontal="center" vertical="center"/>
      <protection/>
    </xf>
    <xf numFmtId="3" fontId="35" fillId="4" borderId="20" xfId="140" applyNumberFormat="1" applyFont="1" applyFill="1" applyBorder="1" applyAlignment="1">
      <alignment horizontal="center" vertical="center"/>
      <protection/>
    </xf>
    <xf numFmtId="3" fontId="11" fillId="44" borderId="20" xfId="140" applyNumberFormat="1" applyFont="1" applyFill="1" applyBorder="1" applyAlignment="1">
      <alignment horizontal="center" vertical="center"/>
      <protection/>
    </xf>
    <xf numFmtId="49" fontId="11" fillId="0" borderId="20" xfId="140" applyNumberFormat="1" applyFont="1" applyBorder="1" applyAlignment="1">
      <alignment horizontal="center" vertical="center"/>
      <protection/>
    </xf>
    <xf numFmtId="3" fontId="10" fillId="47" borderId="20" xfId="140" applyNumberFormat="1" applyFont="1" applyFill="1" applyBorder="1" applyAlignment="1">
      <alignment horizontal="center" vertical="center"/>
      <protection/>
    </xf>
    <xf numFmtId="49" fontId="11" fillId="0" borderId="23" xfId="140" applyNumberFormat="1" applyFont="1" applyBorder="1" applyAlignment="1">
      <alignment horizontal="center" vertical="center"/>
      <protection/>
    </xf>
    <xf numFmtId="49" fontId="10" fillId="0" borderId="23" xfId="140" applyNumberFormat="1" applyFont="1" applyBorder="1" applyAlignment="1">
      <alignment horizontal="center" vertical="center"/>
      <protection/>
    </xf>
    <xf numFmtId="3" fontId="10" fillId="0" borderId="20" xfId="140" applyNumberFormat="1" applyFont="1" applyBorder="1" applyAlignment="1">
      <alignment horizontal="center" vertical="center"/>
      <protection/>
    </xf>
    <xf numFmtId="49" fontId="93" fillId="0" borderId="0" xfId="140" applyNumberFormat="1" applyFont="1">
      <alignment/>
      <protection/>
    </xf>
    <xf numFmtId="49" fontId="32" fillId="0" borderId="0" xfId="140" applyNumberFormat="1">
      <alignment/>
      <protection/>
    </xf>
    <xf numFmtId="49" fontId="34" fillId="0" borderId="0" xfId="140" applyNumberFormat="1" applyFont="1" applyBorder="1" applyAlignment="1">
      <alignment wrapText="1"/>
      <protection/>
    </xf>
    <xf numFmtId="49" fontId="26" fillId="0" borderId="0" xfId="140" applyNumberFormat="1" applyFont="1">
      <alignment/>
      <protection/>
    </xf>
    <xf numFmtId="49" fontId="37" fillId="0" borderId="0" xfId="140" applyNumberFormat="1" applyFont="1">
      <alignment/>
      <protection/>
    </xf>
    <xf numFmtId="49" fontId="37" fillId="0" borderId="0" xfId="140" applyNumberFormat="1" applyFont="1" applyAlignment="1">
      <alignment horizontal="center"/>
      <protection/>
    </xf>
    <xf numFmtId="0" fontId="8" fillId="0" borderId="0" xfId="140" applyNumberFormat="1" applyFont="1" applyAlignment="1">
      <alignment horizontal="left"/>
      <protection/>
    </xf>
    <xf numFmtId="0" fontId="10" fillId="0" borderId="0" xfId="140" applyFont="1" applyAlignment="1">
      <alignment/>
      <protection/>
    </xf>
    <xf numFmtId="3" fontId="10" fillId="0" borderId="0" xfId="140" applyNumberFormat="1" applyFont="1">
      <alignment/>
      <protection/>
    </xf>
    <xf numFmtId="0" fontId="12" fillId="0" borderId="0" xfId="140" applyFont="1" applyBorder="1" applyAlignment="1">
      <alignment/>
      <protection/>
    </xf>
    <xf numFmtId="0" fontId="32" fillId="0" borderId="24" xfId="140" applyFont="1" applyBorder="1">
      <alignment/>
      <protection/>
    </xf>
    <xf numFmtId="0" fontId="32" fillId="0" borderId="0" xfId="140" applyFont="1" applyBorder="1">
      <alignment/>
      <protection/>
    </xf>
    <xf numFmtId="0" fontId="17" fillId="0" borderId="20" xfId="140" applyFont="1" applyBorder="1" applyAlignment="1">
      <alignment horizontal="center" vertical="center" wrapText="1"/>
      <protection/>
    </xf>
    <xf numFmtId="0" fontId="24" fillId="0" borderId="23" xfId="140" applyFont="1" applyFill="1" applyBorder="1" applyAlignment="1">
      <alignment horizontal="center" vertical="center"/>
      <protection/>
    </xf>
    <xf numFmtId="0" fontId="24" fillId="0" borderId="20" xfId="140" applyFont="1" applyFill="1" applyBorder="1" applyAlignment="1">
      <alignment horizontal="center" vertical="center"/>
      <protection/>
    </xf>
    <xf numFmtId="0" fontId="24" fillId="0" borderId="20" xfId="140" applyFont="1" applyBorder="1" applyAlignment="1">
      <alignment horizontal="center" vertical="center"/>
      <protection/>
    </xf>
    <xf numFmtId="3" fontId="25" fillId="3" borderId="20" xfId="140" applyNumberFormat="1" applyFont="1" applyFill="1" applyBorder="1" applyAlignment="1">
      <alignment horizontal="center" vertical="center"/>
      <protection/>
    </xf>
    <xf numFmtId="3" fontId="41" fillId="3" borderId="20" xfId="140" applyNumberFormat="1" applyFont="1" applyFill="1" applyBorder="1" applyAlignment="1">
      <alignment horizontal="center" vertical="center"/>
      <protection/>
    </xf>
    <xf numFmtId="3" fontId="7" fillId="44" borderId="23" xfId="140" applyNumberFormat="1" applyFont="1" applyFill="1" applyBorder="1" applyAlignment="1">
      <alignment horizontal="center" vertical="center"/>
      <protection/>
    </xf>
    <xf numFmtId="3" fontId="0" fillId="48" borderId="23" xfId="140" applyNumberFormat="1" applyFont="1" applyFill="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6" xfId="140" applyNumberFormat="1" applyFont="1" applyBorder="1" applyAlignment="1">
      <alignment horizontal="center" vertical="center"/>
      <protection/>
    </xf>
    <xf numFmtId="0" fontId="11" fillId="0" borderId="23" xfId="140" applyFont="1" applyBorder="1" applyAlignment="1">
      <alignment horizontal="center" vertical="center"/>
      <protection/>
    </xf>
    <xf numFmtId="3" fontId="0" fillId="44" borderId="23" xfId="140" applyNumberFormat="1" applyFont="1" applyFill="1" applyBorder="1" applyAlignment="1">
      <alignment horizontal="center" vertical="center"/>
      <protection/>
    </xf>
    <xf numFmtId="3" fontId="0" fillId="47" borderId="20" xfId="140" applyNumberFormat="1" applyFont="1" applyFill="1" applyBorder="1" applyAlignment="1">
      <alignment horizontal="center" vertical="center"/>
      <protection/>
    </xf>
    <xf numFmtId="3" fontId="0" fillId="47" borderId="26" xfId="140" applyNumberFormat="1" applyFont="1" applyFill="1" applyBorder="1" applyAlignment="1">
      <alignment horizontal="center" vertical="center"/>
      <protection/>
    </xf>
    <xf numFmtId="0" fontId="34" fillId="0" borderId="0" xfId="140" applyNumberFormat="1" applyFont="1" applyBorder="1" applyAlignment="1">
      <alignment/>
      <protection/>
    </xf>
    <xf numFmtId="0" fontId="94" fillId="0" borderId="0" xfId="140" applyFont="1">
      <alignment/>
      <protection/>
    </xf>
    <xf numFmtId="0" fontId="21" fillId="0" borderId="0" xfId="140" applyFont="1">
      <alignment/>
      <protection/>
    </xf>
    <xf numFmtId="0" fontId="33" fillId="0" borderId="0" xfId="140" applyFont="1">
      <alignment/>
      <protection/>
    </xf>
    <xf numFmtId="0" fontId="18" fillId="0" borderId="0" xfId="140" applyFont="1">
      <alignment/>
      <protection/>
    </xf>
    <xf numFmtId="49" fontId="18" fillId="0" borderId="0" xfId="140" applyNumberFormat="1" applyFont="1">
      <alignment/>
      <protection/>
    </xf>
    <xf numFmtId="0" fontId="87" fillId="0" borderId="0" xfId="140" applyFont="1">
      <alignment/>
      <protection/>
    </xf>
    <xf numFmtId="49" fontId="23" fillId="0" borderId="0" xfId="140" applyNumberFormat="1" applyFont="1" applyBorder="1" applyAlignment="1">
      <alignment/>
      <protection/>
    </xf>
    <xf numFmtId="49" fontId="32" fillId="0" borderId="0" xfId="140" applyNumberFormat="1" applyFont="1" applyAlignment="1">
      <alignment horizontal="center"/>
      <protection/>
    </xf>
    <xf numFmtId="3" fontId="24" fillId="47" borderId="22" xfId="140" applyNumberFormat="1" applyFont="1" applyFill="1" applyBorder="1" applyAlignment="1">
      <alignment horizontal="center"/>
      <protection/>
    </xf>
    <xf numFmtId="49" fontId="10" fillId="0" borderId="22" xfId="140" applyNumberFormat="1" applyFont="1" applyBorder="1" applyAlignment="1">
      <alignment/>
      <protection/>
    </xf>
    <xf numFmtId="49" fontId="32" fillId="0" borderId="0" xfId="140" applyNumberFormat="1" applyFill="1">
      <alignment/>
      <protection/>
    </xf>
    <xf numFmtId="49" fontId="32" fillId="0" borderId="0" xfId="140" applyNumberFormat="1" applyFill="1" applyAlignment="1">
      <alignment vertical="center" wrapText="1"/>
      <protection/>
    </xf>
    <xf numFmtId="49" fontId="32" fillId="0" borderId="0" xfId="140" applyNumberFormat="1" applyAlignment="1">
      <alignment vertical="center"/>
      <protection/>
    </xf>
    <xf numFmtId="3" fontId="10" fillId="44" borderId="20" xfId="140" applyNumberFormat="1" applyFont="1" applyFill="1" applyBorder="1" applyAlignment="1">
      <alignment horizontal="center" vertical="center"/>
      <protection/>
    </xf>
    <xf numFmtId="3" fontId="32" fillId="0" borderId="20" xfId="140" applyNumberFormat="1" applyFont="1" applyBorder="1" applyAlignment="1">
      <alignment horizontal="center" vertical="center"/>
      <protection/>
    </xf>
    <xf numFmtId="0" fontId="10" fillId="0" borderId="20" xfId="140" applyFont="1" applyBorder="1" applyAlignment="1">
      <alignment horizontal="center" vertical="center"/>
      <protection/>
    </xf>
    <xf numFmtId="3" fontId="10" fillId="0" borderId="20" xfId="140" applyNumberFormat="1" applyFont="1" applyFill="1" applyBorder="1" applyAlignment="1">
      <alignment horizontal="center" vertical="center"/>
      <protection/>
    </xf>
    <xf numFmtId="3" fontId="32" fillId="0" borderId="20" xfId="140" applyNumberFormat="1" applyFont="1" applyFill="1" applyBorder="1" applyAlignment="1">
      <alignment horizontal="center" vertical="center"/>
      <protection/>
    </xf>
    <xf numFmtId="49" fontId="32" fillId="0" borderId="0" xfId="140" applyNumberFormat="1" applyAlignment="1">
      <alignment horizontal="center"/>
      <protection/>
    </xf>
    <xf numFmtId="49" fontId="78" fillId="0" borderId="0" xfId="140" applyNumberFormat="1" applyFont="1" applyAlignment="1">
      <alignment horizontal="left"/>
      <protection/>
    </xf>
    <xf numFmtId="49" fontId="37" fillId="0" borderId="0" xfId="140" applyNumberFormat="1" applyFont="1" applyAlignment="1">
      <alignment/>
      <protection/>
    </xf>
    <xf numFmtId="49" fontId="7" fillId="47" borderId="0" xfId="140" applyNumberFormat="1" applyFont="1" applyFill="1" applyBorder="1" applyAlignment="1">
      <alignment/>
      <protection/>
    </xf>
    <xf numFmtId="49" fontId="7" fillId="0" borderId="0" xfId="140" applyNumberFormat="1" applyFont="1" applyAlignment="1">
      <alignment/>
      <protection/>
    </xf>
    <xf numFmtId="49" fontId="7" fillId="0" borderId="0" xfId="140" applyNumberFormat="1" applyFont="1" applyBorder="1" applyAlignment="1">
      <alignment/>
      <protection/>
    </xf>
    <xf numFmtId="49" fontId="11" fillId="0" borderId="22" xfId="140" applyNumberFormat="1" applyFont="1" applyBorder="1" applyAlignment="1">
      <alignment/>
      <protection/>
    </xf>
    <xf numFmtId="3" fontId="24" fillId="0" borderId="20" xfId="140" applyNumberFormat="1" applyFont="1" applyBorder="1" applyAlignment="1">
      <alignment horizontal="center" vertical="center"/>
      <protection/>
    </xf>
    <xf numFmtId="49" fontId="32" fillId="47" borderId="0" xfId="140" applyNumberFormat="1" applyFont="1" applyFill="1" applyAlignment="1">
      <alignment vertical="center"/>
      <protection/>
    </xf>
    <xf numFmtId="3" fontId="32" fillId="47" borderId="20" xfId="140" applyNumberFormat="1" applyFont="1" applyFill="1" applyBorder="1" applyAlignment="1">
      <alignment horizontal="center" vertical="center"/>
      <protection/>
    </xf>
    <xf numFmtId="3" fontId="97" fillId="0" borderId="20" xfId="140" applyNumberFormat="1" applyFont="1" applyBorder="1" applyAlignment="1">
      <alignment horizontal="center" vertical="center"/>
      <protection/>
    </xf>
    <xf numFmtId="0" fontId="10" fillId="0" borderId="19" xfId="140" applyFont="1" applyFill="1" applyBorder="1" applyAlignment="1">
      <alignment horizontal="center" vertical="center"/>
      <protection/>
    </xf>
    <xf numFmtId="49" fontId="11" fillId="0" borderId="19" xfId="137" applyNumberFormat="1" applyFont="1" applyFill="1" applyBorder="1" applyAlignment="1">
      <alignment horizontal="left" vertical="center"/>
      <protection/>
    </xf>
    <xf numFmtId="3" fontId="10" fillId="0" borderId="19" xfId="140" applyNumberFormat="1" applyFont="1" applyFill="1" applyBorder="1" applyAlignment="1">
      <alignment horizontal="center" vertical="center"/>
      <protection/>
    </xf>
    <xf numFmtId="3" fontId="24" fillId="0" borderId="19" xfId="140" applyNumberFormat="1" applyFont="1" applyFill="1" applyBorder="1" applyAlignment="1">
      <alignment horizontal="center" vertical="center"/>
      <protection/>
    </xf>
    <xf numFmtId="3" fontId="32" fillId="0" borderId="19" xfId="140" applyNumberFormat="1" applyFont="1" applyFill="1" applyBorder="1" applyAlignment="1">
      <alignment vertical="center"/>
      <protection/>
    </xf>
    <xf numFmtId="3" fontId="98" fillId="0" borderId="19" xfId="140" applyNumberFormat="1" applyFont="1" applyFill="1" applyBorder="1" applyAlignment="1">
      <alignment vertical="center"/>
      <protection/>
    </xf>
    <xf numFmtId="49" fontId="37" fillId="0" borderId="0" xfId="140" applyNumberFormat="1" applyFont="1" applyBorder="1" applyAlignment="1">
      <alignment/>
      <protection/>
    </xf>
    <xf numFmtId="49" fontId="34" fillId="0" borderId="0" xfId="140" applyNumberFormat="1" applyFont="1" applyBorder="1" applyAlignment="1">
      <alignment horizontal="center"/>
      <protection/>
    </xf>
    <xf numFmtId="49" fontId="34" fillId="0" borderId="0" xfId="140" applyNumberFormat="1" applyFont="1" applyAlignment="1">
      <alignment/>
      <protection/>
    </xf>
    <xf numFmtId="0" fontId="10" fillId="47" borderId="0" xfId="140" applyFont="1" applyFill="1" applyBorder="1" applyAlignment="1">
      <alignment/>
      <protection/>
    </xf>
    <xf numFmtId="49" fontId="99" fillId="0" borderId="0" xfId="140" applyNumberFormat="1" applyFont="1">
      <alignment/>
      <protection/>
    </xf>
    <xf numFmtId="49" fontId="100" fillId="0" borderId="0" xfId="140" applyNumberFormat="1" applyFont="1">
      <alignment/>
      <protection/>
    </xf>
    <xf numFmtId="49" fontId="101" fillId="0" borderId="0" xfId="140" applyNumberFormat="1" applyFont="1" applyAlignment="1">
      <alignment horizontal="center"/>
      <protection/>
    </xf>
    <xf numFmtId="49" fontId="30" fillId="47" borderId="0" xfId="137" applyNumberFormat="1" applyFont="1" applyFill="1" applyAlignment="1">
      <alignment/>
      <protection/>
    </xf>
    <xf numFmtId="49" fontId="86" fillId="0" borderId="0" xfId="140" applyNumberFormat="1" applyFont="1">
      <alignment/>
      <protection/>
    </xf>
    <xf numFmtId="49" fontId="37" fillId="0" borderId="0" xfId="140" applyNumberFormat="1" applyFont="1" applyBorder="1" applyAlignment="1">
      <alignment wrapText="1"/>
      <protection/>
    </xf>
    <xf numFmtId="49" fontId="89" fillId="0" borderId="0" xfId="140" applyNumberFormat="1" applyFont="1">
      <alignment/>
      <protection/>
    </xf>
    <xf numFmtId="49" fontId="84" fillId="0" borderId="0" xfId="140" applyNumberFormat="1" applyFont="1">
      <alignment/>
      <protection/>
    </xf>
    <xf numFmtId="49" fontId="19"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7" fillId="0" borderId="0" xfId="140" applyNumberFormat="1" applyFont="1" applyFill="1" applyBorder="1" applyAlignment="1">
      <alignment/>
      <protection/>
    </xf>
    <xf numFmtId="49" fontId="102" fillId="0" borderId="0" xfId="140" applyNumberFormat="1" applyFont="1" applyFill="1">
      <alignment/>
      <protection/>
    </xf>
    <xf numFmtId="49" fontId="32" fillId="0" borderId="0" xfId="140" applyNumberFormat="1" applyFont="1" applyFill="1" applyAlignment="1">
      <alignment horizontal="center"/>
      <protection/>
    </xf>
    <xf numFmtId="49" fontId="24" fillId="0" borderId="0" xfId="140" applyNumberFormat="1" applyFont="1" applyFill="1" applyBorder="1" applyAlignment="1">
      <alignment/>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88" fillId="0" borderId="0" xfId="140" applyNumberFormat="1" applyFont="1" applyFill="1" applyAlignment="1">
      <alignment/>
      <protection/>
    </xf>
    <xf numFmtId="49" fontId="24" fillId="0" borderId="27" xfId="140" applyNumberFormat="1" applyFont="1" applyFill="1" applyBorder="1" applyAlignment="1">
      <alignment horizontal="center" vertical="center"/>
      <protection/>
    </xf>
    <xf numFmtId="3" fontId="11" fillId="44" borderId="27" xfId="140" applyNumberFormat="1" applyFont="1" applyFill="1" applyBorder="1" applyAlignment="1">
      <alignment horizontal="center" vertical="center"/>
      <protection/>
    </xf>
    <xf numFmtId="3" fontId="11" fillId="44" borderId="23" xfId="140" applyNumberFormat="1" applyFont="1" applyFill="1" applyBorder="1" applyAlignment="1">
      <alignment horizontal="center" vertical="center"/>
      <protection/>
    </xf>
    <xf numFmtId="49" fontId="7" fillId="0" borderId="0" xfId="140" applyNumberFormat="1" applyFont="1" applyAlignment="1">
      <alignment horizontal="center"/>
      <protection/>
    </xf>
    <xf numFmtId="49" fontId="30" fillId="0" borderId="0" xfId="140" applyNumberFormat="1" applyFont="1">
      <alignment/>
      <protection/>
    </xf>
    <xf numFmtId="49" fontId="7" fillId="0" borderId="0" xfId="140" applyNumberFormat="1" applyFont="1">
      <alignment/>
      <protection/>
    </xf>
    <xf numFmtId="49" fontId="34" fillId="0" borderId="0" xfId="140" applyNumberFormat="1" applyFont="1">
      <alignment/>
      <protection/>
    </xf>
    <xf numFmtId="3" fontId="7" fillId="47" borderId="0" xfId="140" applyNumberFormat="1" applyFont="1" applyFill="1" applyBorder="1" applyAlignment="1">
      <alignment/>
      <protection/>
    </xf>
    <xf numFmtId="0" fontId="7" fillId="0" borderId="0" xfId="140" applyFont="1">
      <alignment/>
      <protection/>
    </xf>
    <xf numFmtId="0" fontId="8" fillId="0" borderId="0" xfId="140" applyFont="1" applyBorder="1" applyAlignment="1">
      <alignment horizontal="left"/>
      <protection/>
    </xf>
    <xf numFmtId="3" fontId="0" fillId="0" borderId="0" xfId="140" applyNumberFormat="1" applyFont="1" applyAlignment="1">
      <alignment horizontal="left"/>
      <protection/>
    </xf>
    <xf numFmtId="0" fontId="18" fillId="0" borderId="0" xfId="140" applyFont="1" applyBorder="1" applyAlignment="1">
      <alignment/>
      <protection/>
    </xf>
    <xf numFmtId="0" fontId="12" fillId="0" borderId="20" xfId="140" applyFont="1" applyFill="1" applyBorder="1" applyAlignment="1">
      <alignment horizontal="center" vertical="center" wrapText="1"/>
      <protection/>
    </xf>
    <xf numFmtId="0" fontId="7" fillId="0" borderId="0" xfId="140" applyFont="1" applyFill="1" applyBorder="1">
      <alignment/>
      <protection/>
    </xf>
    <xf numFmtId="0" fontId="7" fillId="0" borderId="0" xfId="140" applyFont="1" applyFill="1">
      <alignment/>
      <protection/>
    </xf>
    <xf numFmtId="3" fontId="23" fillId="0" borderId="20" xfId="140" applyNumberFormat="1" applyFont="1" applyBorder="1" applyAlignment="1">
      <alignment horizontal="center" vertical="center"/>
      <protection/>
    </xf>
    <xf numFmtId="0" fontId="0" fillId="0" borderId="0" xfId="140" applyFont="1" applyAlignment="1">
      <alignment horizontal="center" vertical="center"/>
      <protection/>
    </xf>
    <xf numFmtId="3" fontId="8" fillId="44" borderId="20" xfId="140" applyNumberFormat="1" applyFont="1" applyFill="1" applyBorder="1" applyAlignment="1">
      <alignment horizontal="center" vertical="center"/>
      <protection/>
    </xf>
    <xf numFmtId="0" fontId="7" fillId="0" borderId="0" xfId="140" applyFont="1" applyAlignment="1">
      <alignment vertical="center"/>
      <protection/>
    </xf>
    <xf numFmtId="9" fontId="7" fillId="0" borderId="0" xfId="148" applyFont="1" applyAlignment="1">
      <alignment vertical="center"/>
    </xf>
    <xf numFmtId="0" fontId="7" fillId="0" borderId="0" xfId="140" applyFont="1" applyAlignment="1">
      <alignment horizontal="center"/>
      <protection/>
    </xf>
    <xf numFmtId="0" fontId="30" fillId="0" borderId="0" xfId="140" applyFont="1">
      <alignment/>
      <protection/>
    </xf>
    <xf numFmtId="0" fontId="78" fillId="0" borderId="0" xfId="140" applyFont="1" applyAlignment="1">
      <alignment horizontal="center"/>
      <protection/>
    </xf>
    <xf numFmtId="49" fontId="58" fillId="0" borderId="0" xfId="140" applyNumberFormat="1" applyFont="1">
      <alignment/>
      <protection/>
    </xf>
    <xf numFmtId="49" fontId="103" fillId="0" borderId="0" xfId="140" applyNumberFormat="1" applyFont="1" applyBorder="1" applyAlignment="1">
      <alignment wrapText="1"/>
      <protection/>
    </xf>
    <xf numFmtId="0" fontId="37" fillId="0" borderId="0" xfId="140"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36"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36"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36"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36"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36"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36" applyNumberFormat="1" applyFont="1" applyFill="1" applyBorder="1" applyAlignment="1" applyProtection="1">
      <alignment horizontal="center" vertical="center"/>
      <protection/>
    </xf>
    <xf numFmtId="10" fontId="34" fillId="0" borderId="20" xfId="131" applyNumberFormat="1" applyFont="1" applyFill="1" applyBorder="1" applyAlignment="1">
      <alignment horizontal="center" vertical="center"/>
      <protection/>
    </xf>
    <xf numFmtId="10" fontId="58"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1" applyNumberFormat="1" applyFont="1" applyFill="1" applyBorder="1" applyAlignment="1">
      <alignment horizontal="center" vertical="center"/>
      <protection/>
    </xf>
    <xf numFmtId="3" fontId="63" fillId="47" borderId="20" xfId="136"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36" applyNumberFormat="1" applyFont="1" applyFill="1" applyBorder="1" applyAlignment="1" applyProtection="1">
      <alignment horizontal="center" vertical="center"/>
      <protection/>
    </xf>
    <xf numFmtId="10" fontId="63"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36" applyNumberFormat="1" applyFont="1" applyFill="1" applyBorder="1" applyAlignment="1" applyProtection="1">
      <alignment horizontal="center" vertical="center"/>
      <protection/>
    </xf>
    <xf numFmtId="3" fontId="8" fillId="47" borderId="37" xfId="136"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1"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36" applyNumberFormat="1" applyFont="1" applyFill="1" applyBorder="1" applyAlignment="1" applyProtection="1">
      <alignment horizontal="center" vertical="center"/>
      <protection/>
    </xf>
    <xf numFmtId="3" fontId="8" fillId="47" borderId="26" xfId="136"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36"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3" fontId="8" fillId="0" borderId="20" xfId="136"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10" fontId="0" fillId="0" borderId="20"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36"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20" fillId="0" borderId="0" xfId="0" applyNumberFormat="1" applyFont="1" applyFill="1" applyAlignment="1">
      <alignment/>
    </xf>
    <xf numFmtId="49" fontId="23" fillId="0" borderId="0" xfId="0" applyNumberFormat="1" applyFont="1" applyFill="1" applyAlignment="1">
      <alignment/>
    </xf>
    <xf numFmtId="49" fontId="36" fillId="0" borderId="20" xfId="0" applyNumberFormat="1" applyFont="1" applyFill="1" applyBorder="1" applyAlignment="1" applyProtection="1">
      <alignment horizontal="center" vertical="center"/>
      <protection/>
    </xf>
    <xf numFmtId="49" fontId="36" fillId="0" borderId="38" xfId="0" applyNumberFormat="1" applyFont="1" applyFill="1" applyBorder="1" applyAlignment="1" applyProtection="1">
      <alignment horizontal="center" vertical="center"/>
      <protection/>
    </xf>
    <xf numFmtId="49" fontId="6" fillId="0" borderId="0" xfId="0" applyNumberFormat="1" applyFont="1" applyFill="1" applyBorder="1" applyAlignment="1">
      <alignment/>
    </xf>
    <xf numFmtId="49" fontId="30" fillId="0" borderId="20" xfId="0" applyNumberFormat="1" applyFont="1" applyBorder="1" applyAlignment="1">
      <alignment horizontal="center"/>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30" fillId="0" borderId="0" xfId="0" applyNumberFormat="1" applyFont="1" applyBorder="1" applyAlignment="1">
      <alignment horizontal="center"/>
    </xf>
    <xf numFmtId="10" fontId="10" fillId="0" borderId="20" xfId="131"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8" fillId="0" borderId="20" xfId="131"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30" fillId="0" borderId="0" xfId="0" applyNumberFormat="1" applyFont="1" applyFill="1" applyBorder="1" applyAlignment="1">
      <alignment/>
    </xf>
    <xf numFmtId="10" fontId="29" fillId="0" borderId="38" xfId="131" applyNumberFormat="1" applyFont="1" applyFill="1" applyBorder="1" applyAlignment="1">
      <alignment horizontal="right" vertical="center"/>
      <protection/>
    </xf>
    <xf numFmtId="0" fontId="12" fillId="0" borderId="0" xfId="0" applyNumberFormat="1" applyFont="1" applyFill="1" applyAlignment="1">
      <alignment/>
    </xf>
    <xf numFmtId="0" fontId="8" fillId="0" borderId="0" xfId="0" applyNumberFormat="1" applyFont="1" applyFill="1" applyAlignment="1">
      <alignment wrapText="1"/>
    </xf>
    <xf numFmtId="0" fontId="25"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0" fillId="0" borderId="0" xfId="138" applyNumberFormat="1" applyFont="1" applyFill="1">
      <alignment/>
      <protection/>
    </xf>
    <xf numFmtId="49" fontId="0" fillId="0" borderId="0" xfId="141" applyNumberFormat="1" applyFont="1" applyFill="1" applyAlignment="1">
      <alignment horizontal="left"/>
      <protection/>
    </xf>
    <xf numFmtId="49" fontId="19" fillId="0" borderId="0" xfId="141" applyNumberFormat="1" applyFont="1" applyFill="1" applyAlignment="1">
      <alignment wrapText="1"/>
      <protection/>
    </xf>
    <xf numFmtId="49"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49" fontId="32" fillId="0" borderId="0" xfId="141" applyNumberFormat="1" applyFont="1" applyFill="1">
      <alignment/>
      <protection/>
    </xf>
    <xf numFmtId="49" fontId="0" fillId="0" borderId="0" xfId="141" applyNumberFormat="1" applyFont="1" applyFill="1" applyBorder="1" applyAlignment="1">
      <alignment/>
      <protection/>
    </xf>
    <xf numFmtId="49" fontId="20" fillId="0" borderId="0" xfId="141" applyNumberFormat="1" applyFont="1" applyFill="1" applyAlignment="1">
      <alignment/>
      <protection/>
    </xf>
    <xf numFmtId="49" fontId="23" fillId="0" borderId="0" xfId="141" applyNumberFormat="1" applyFont="1" applyFill="1" applyBorder="1" applyAlignment="1">
      <alignment/>
      <protection/>
    </xf>
    <xf numFmtId="49" fontId="23" fillId="0" borderId="22" xfId="141" applyNumberFormat="1" applyFont="1" applyFill="1" applyBorder="1" applyAlignment="1">
      <alignment horizontal="left"/>
      <protection/>
    </xf>
    <xf numFmtId="49" fontId="17" fillId="0" borderId="20" xfId="141" applyNumberFormat="1" applyFont="1" applyFill="1" applyBorder="1" applyAlignment="1">
      <alignment horizontal="center" vertical="center" wrapText="1" readingOrder="1"/>
      <protection/>
    </xf>
    <xf numFmtId="49" fontId="32" fillId="0" borderId="0" xfId="141" applyNumberFormat="1" applyFont="1" applyFill="1" applyBorder="1">
      <alignment/>
      <protection/>
    </xf>
    <xf numFmtId="49" fontId="17" fillId="0" borderId="0" xfId="141" applyNumberFormat="1" applyFont="1" applyFill="1" applyBorder="1" applyAlignment="1">
      <alignment vertical="justify" textRotation="90" wrapText="1"/>
      <protection/>
    </xf>
    <xf numFmtId="49" fontId="80" fillId="0" borderId="26" xfId="141" applyNumberFormat="1" applyFont="1" applyFill="1" applyBorder="1" applyAlignment="1">
      <alignment wrapText="1"/>
      <protection/>
    </xf>
    <xf numFmtId="49" fontId="80" fillId="0" borderId="25" xfId="141" applyNumberFormat="1" applyFont="1" applyFill="1" applyBorder="1" applyAlignment="1">
      <alignment wrapText="1"/>
      <protection/>
    </xf>
    <xf numFmtId="49" fontId="110" fillId="0" borderId="37" xfId="141" applyNumberFormat="1" applyFont="1" applyFill="1" applyBorder="1" applyAlignment="1">
      <alignment horizontal="center" wrapText="1"/>
      <protection/>
    </xf>
    <xf numFmtId="49" fontId="24" fillId="0" borderId="23" xfId="141" applyNumberFormat="1" applyFont="1" applyFill="1" applyBorder="1" applyAlignment="1">
      <alignment horizontal="center"/>
      <protection/>
    </xf>
    <xf numFmtId="49" fontId="17" fillId="0" borderId="0" xfId="141" applyNumberFormat="1" applyFont="1" applyFill="1" applyBorder="1" applyAlignment="1">
      <alignment vertical="center" textRotation="90" wrapText="1"/>
      <protection/>
    </xf>
    <xf numFmtId="49" fontId="32" fillId="0" borderId="0" xfId="141" applyNumberFormat="1" applyFont="1" applyFill="1" applyBorder="1" applyAlignment="1">
      <alignment vertical="center"/>
      <protection/>
    </xf>
    <xf numFmtId="49" fontId="32" fillId="0" borderId="0" xfId="141" applyNumberFormat="1" applyFont="1" applyFill="1" applyAlignment="1">
      <alignment vertical="center"/>
      <protection/>
    </xf>
    <xf numFmtId="49" fontId="29" fillId="0" borderId="0" xfId="141" applyNumberFormat="1" applyFont="1" applyFill="1" applyBorder="1" applyAlignment="1">
      <alignment vertical="center" textRotation="90" wrapText="1"/>
      <protection/>
    </xf>
    <xf numFmtId="49" fontId="1" fillId="0" borderId="0" xfId="141" applyNumberFormat="1" applyFont="1" applyFill="1">
      <alignment/>
      <protection/>
    </xf>
    <xf numFmtId="49" fontId="85" fillId="0" borderId="0" xfId="141" applyNumberFormat="1" applyFont="1" applyFill="1">
      <alignment/>
      <protection/>
    </xf>
    <xf numFmtId="49" fontId="10" fillId="0" borderId="0" xfId="141" applyNumberFormat="1" applyFont="1" applyFill="1">
      <alignment/>
      <protection/>
    </xf>
    <xf numFmtId="49" fontId="21" fillId="0" borderId="0" xfId="141" applyNumberFormat="1" applyFont="1" applyFill="1" applyAlignment="1">
      <alignment horizontal="left"/>
      <protection/>
    </xf>
    <xf numFmtId="49" fontId="18" fillId="0" borderId="0" xfId="141" applyNumberFormat="1" applyFont="1" applyFill="1" applyBorder="1" applyAlignment="1">
      <alignment wrapText="1"/>
      <protection/>
    </xf>
    <xf numFmtId="49" fontId="87" fillId="0" borderId="0" xfId="141" applyNumberFormat="1" applyFont="1" applyFill="1">
      <alignment/>
      <protection/>
    </xf>
    <xf numFmtId="49" fontId="18" fillId="0" borderId="0" xfId="141" applyNumberFormat="1" applyFont="1" applyFill="1" applyAlignment="1">
      <alignment horizontal="left"/>
      <protection/>
    </xf>
    <xf numFmtId="49" fontId="8" fillId="0" borderId="0" xfId="141" applyNumberFormat="1" applyFont="1" applyFill="1" applyAlignment="1">
      <alignment horizontal="left"/>
      <protection/>
    </xf>
    <xf numFmtId="49" fontId="87" fillId="0" borderId="0" xfId="141" applyNumberFormat="1" applyFont="1" applyFill="1" applyAlignment="1">
      <alignment horizontal="left"/>
      <protection/>
    </xf>
    <xf numFmtId="49" fontId="8" fillId="0" borderId="0" xfId="141" applyNumberFormat="1" applyFont="1" applyFill="1">
      <alignment/>
      <protection/>
    </xf>
    <xf numFmtId="9" fontId="32" fillId="0" borderId="0" xfId="151" applyFont="1" applyFill="1" applyAlignment="1">
      <alignment/>
    </xf>
    <xf numFmtId="0" fontId="0" fillId="0" borderId="0" xfId="141" applyNumberFormat="1" applyFont="1" applyFill="1" applyAlignment="1">
      <alignment horizontal="left"/>
      <protection/>
    </xf>
    <xf numFmtId="0" fontId="19" fillId="0" borderId="0" xfId="141" applyNumberFormat="1" applyFont="1" applyFill="1" applyAlignment="1">
      <alignment wrapText="1"/>
      <protection/>
    </xf>
    <xf numFmtId="0" fontId="32" fillId="0" borderId="0" xfId="141" applyFont="1" applyFill="1">
      <alignment/>
      <protection/>
    </xf>
    <xf numFmtId="0" fontId="0" fillId="0" borderId="0" xfId="141" applyFont="1" applyFill="1" applyAlignment="1">
      <alignment horizontal="left"/>
      <protection/>
    </xf>
    <xf numFmtId="0" fontId="20" fillId="0" borderId="0" xfId="141" applyFont="1" applyFill="1" applyAlignment="1">
      <alignment/>
      <protection/>
    </xf>
    <xf numFmtId="0" fontId="0" fillId="0" borderId="0" xfId="141" applyFont="1" applyFill="1" applyBorder="1" applyAlignment="1">
      <alignment horizontal="left"/>
      <protection/>
    </xf>
    <xf numFmtId="0" fontId="23" fillId="0" borderId="0" xfId="141" applyFont="1" applyFill="1" applyBorder="1" applyAlignment="1">
      <alignment/>
      <protection/>
    </xf>
    <xf numFmtId="0" fontId="23" fillId="0" borderId="22" xfId="141" applyFont="1" applyFill="1" applyBorder="1" applyAlignment="1">
      <alignment horizontal="left"/>
      <protection/>
    </xf>
    <xf numFmtId="0" fontId="31" fillId="0" borderId="20" xfId="141" applyFont="1" applyFill="1" applyBorder="1" applyAlignment="1">
      <alignment horizontal="center" vertical="center" wrapText="1"/>
      <protection/>
    </xf>
    <xf numFmtId="0" fontId="32" fillId="0" borderId="0" xfId="141" applyFont="1" applyFill="1" applyAlignment="1">
      <alignment vertical="center"/>
      <protection/>
    </xf>
    <xf numFmtId="0" fontId="80" fillId="0" borderId="26" xfId="141" applyFont="1" applyFill="1" applyBorder="1" applyAlignment="1">
      <alignment wrapText="1"/>
      <protection/>
    </xf>
    <xf numFmtId="0" fontId="80" fillId="0" borderId="25" xfId="141" applyFont="1" applyFill="1" applyBorder="1" applyAlignment="1">
      <alignment wrapText="1"/>
      <protection/>
    </xf>
    <xf numFmtId="3" fontId="110" fillId="0" borderId="37" xfId="141" applyNumberFormat="1" applyFont="1" applyFill="1" applyBorder="1" applyAlignment="1">
      <alignment horizontal="center" wrapText="1"/>
      <protection/>
    </xf>
    <xf numFmtId="0" fontId="24" fillId="0" borderId="23" xfId="141" applyFont="1" applyFill="1" applyBorder="1" applyAlignment="1">
      <alignment horizontal="center"/>
      <protection/>
    </xf>
    <xf numFmtId="0" fontId="110" fillId="0" borderId="37" xfId="141" applyFont="1" applyFill="1" applyBorder="1" applyAlignment="1">
      <alignment horizontal="center" wrapText="1"/>
      <protection/>
    </xf>
    <xf numFmtId="0" fontId="1" fillId="0" borderId="0" xfId="141" applyFont="1" applyFill="1">
      <alignment/>
      <protection/>
    </xf>
    <xf numFmtId="0" fontId="37" fillId="0" borderId="0" xfId="141" applyNumberFormat="1" applyFont="1" applyFill="1" applyBorder="1" applyAlignment="1">
      <alignment/>
      <protection/>
    </xf>
    <xf numFmtId="0" fontId="89" fillId="0" borderId="0" xfId="141" applyFont="1" applyFill="1">
      <alignment/>
      <protection/>
    </xf>
    <xf numFmtId="0" fontId="34" fillId="0" borderId="0" xfId="141" applyFont="1" applyFill="1" applyBorder="1" applyAlignment="1">
      <alignment wrapText="1"/>
      <protection/>
    </xf>
    <xf numFmtId="0" fontId="30" fillId="0" borderId="0" xfId="141" applyNumberFormat="1" applyFont="1" applyFill="1" applyBorder="1" applyAlignment="1">
      <alignment/>
      <protection/>
    </xf>
    <xf numFmtId="0" fontId="85" fillId="0" borderId="0" xfId="141" applyFont="1" applyFill="1">
      <alignment/>
      <protection/>
    </xf>
    <xf numFmtId="0" fontId="30" fillId="0" borderId="0" xfId="141" applyNumberFormat="1" applyFont="1" applyFill="1" applyBorder="1" applyAlignment="1">
      <alignment horizontal="center" wrapText="1"/>
      <protection/>
    </xf>
    <xf numFmtId="0" fontId="30" fillId="0" borderId="0" xfId="141" applyNumberFormat="1" applyFont="1" applyFill="1" applyBorder="1" applyAlignment="1">
      <alignment horizontal="center"/>
      <protection/>
    </xf>
    <xf numFmtId="0" fontId="10" fillId="0" borderId="0" xfId="141" applyFont="1" applyFill="1">
      <alignment/>
      <protection/>
    </xf>
    <xf numFmtId="0" fontId="34" fillId="0" borderId="0" xfId="141" applyFont="1" applyFill="1">
      <alignment/>
      <protection/>
    </xf>
    <xf numFmtId="0" fontId="30" fillId="0" borderId="0" xfId="138" applyFont="1" applyFill="1" applyAlignment="1">
      <alignment/>
      <protection/>
    </xf>
    <xf numFmtId="0" fontId="26" fillId="0" borderId="0" xfId="141" applyFont="1" applyFill="1">
      <alignment/>
      <protection/>
    </xf>
    <xf numFmtId="49" fontId="24" fillId="0" borderId="0" xfId="141" applyNumberFormat="1" applyFont="1" applyFill="1" applyBorder="1" applyAlignment="1">
      <alignment/>
      <protection/>
    </xf>
    <xf numFmtId="49" fontId="24" fillId="0" borderId="0" xfId="141" applyNumberFormat="1" applyFont="1" applyFill="1" applyAlignment="1">
      <alignment horizontal="left"/>
      <protection/>
    </xf>
    <xf numFmtId="49" fontId="24" fillId="0" borderId="0" xfId="141" applyNumberFormat="1" applyFont="1" applyFill="1">
      <alignment/>
      <protection/>
    </xf>
    <xf numFmtId="0" fontId="34" fillId="0" borderId="0" xfId="141" applyNumberFormat="1" applyFont="1" applyFill="1" applyBorder="1" applyAlignment="1">
      <alignment/>
      <protection/>
    </xf>
    <xf numFmtId="9" fontId="32" fillId="0" borderId="0" xfId="150" applyFont="1" applyFill="1" applyAlignment="1">
      <alignment vertical="center"/>
    </xf>
    <xf numFmtId="0" fontId="7" fillId="0" borderId="0" xfId="141" applyFont="1" applyFill="1">
      <alignment/>
      <protection/>
    </xf>
    <xf numFmtId="0" fontId="6" fillId="0" borderId="0" xfId="141" applyFont="1" applyFill="1">
      <alignment/>
      <protection/>
    </xf>
    <xf numFmtId="0" fontId="8" fillId="0" borderId="0" xfId="141" applyNumberFormat="1" applyFont="1" applyFill="1" applyBorder="1" applyAlignment="1">
      <alignment horizontal="center" wrapText="1"/>
      <protection/>
    </xf>
    <xf numFmtId="0" fontId="12" fillId="0" borderId="20" xfId="141" applyNumberFormat="1" applyFont="1" applyFill="1" applyBorder="1" applyAlignment="1">
      <alignment horizontal="center" vertical="center" wrapText="1"/>
      <protection/>
    </xf>
    <xf numFmtId="0" fontId="18" fillId="0" borderId="20" xfId="141" applyFont="1" applyFill="1" applyBorder="1" applyAlignment="1">
      <alignment horizontal="center"/>
      <protection/>
    </xf>
    <xf numFmtId="0" fontId="18" fillId="0" borderId="38" xfId="141" applyFont="1" applyFill="1" applyBorder="1" applyAlignment="1">
      <alignment horizontal="center"/>
      <protection/>
    </xf>
    <xf numFmtId="0" fontId="10" fillId="0" borderId="0" xfId="141" applyFont="1" applyFill="1" applyBorder="1" applyAlignment="1">
      <alignment horizontal="center" vertical="center"/>
      <protection/>
    </xf>
    <xf numFmtId="0" fontId="0" fillId="0" borderId="0" xfId="141" applyNumberFormat="1" applyFont="1" applyFill="1" applyBorder="1" applyAlignment="1">
      <alignment horizontal="left"/>
      <protection/>
    </xf>
    <xf numFmtId="0" fontId="7" fillId="0" borderId="0" xfId="141" applyNumberFormat="1" applyFont="1" applyFill="1" applyBorder="1" applyAlignment="1">
      <alignment horizontal="left"/>
      <protection/>
    </xf>
    <xf numFmtId="49" fontId="0" fillId="0" borderId="0" xfId="141" applyNumberFormat="1" applyFont="1" applyFill="1" applyBorder="1" applyAlignment="1">
      <alignment horizontal="left"/>
      <protection/>
    </xf>
    <xf numFmtId="0" fontId="85" fillId="0" borderId="0" xfId="141" applyNumberFormat="1" applyFont="1" applyFill="1">
      <alignment/>
      <protection/>
    </xf>
    <xf numFmtId="0" fontId="34" fillId="0" borderId="0" xfId="141" applyNumberFormat="1" applyFont="1" applyFill="1">
      <alignment/>
      <protection/>
    </xf>
    <xf numFmtId="0" fontId="19" fillId="0" borderId="0" xfId="138" applyNumberFormat="1" applyFont="1" applyFill="1" applyAlignment="1">
      <alignment/>
      <protection/>
    </xf>
    <xf numFmtId="0" fontId="111" fillId="0" borderId="0" xfId="141" applyNumberFormat="1" applyFont="1" applyFill="1">
      <alignment/>
      <protection/>
    </xf>
    <xf numFmtId="0" fontId="0" fillId="0" borderId="0" xfId="141" applyFont="1" applyFill="1" applyBorder="1" applyAlignment="1">
      <alignment horizontal="left"/>
      <protection/>
    </xf>
    <xf numFmtId="0" fontId="30" fillId="0" borderId="0" xfId="138" applyNumberFormat="1" applyFont="1" applyFill="1" applyAlignment="1">
      <alignment/>
      <protection/>
    </xf>
    <xf numFmtId="0" fontId="34" fillId="0" borderId="0" xfId="141" applyNumberFormat="1" applyFont="1" applyFill="1" applyBorder="1" applyAlignment="1">
      <alignment wrapText="1"/>
      <protection/>
    </xf>
    <xf numFmtId="0" fontId="10" fillId="0" borderId="0" xfId="138" applyNumberFormat="1" applyFont="1" applyFill="1" applyBorder="1" applyAlignment="1">
      <alignment horizontal="left" vertical="center"/>
      <protection/>
    </xf>
    <xf numFmtId="0" fontId="8" fillId="0" borderId="0" xfId="141" applyNumberFormat="1" applyFont="1" applyFill="1" applyBorder="1" applyAlignment="1">
      <alignment horizontal="center" vertical="center"/>
      <protection/>
    </xf>
    <xf numFmtId="0" fontId="114" fillId="0" borderId="0" xfId="141" applyNumberFormat="1" applyFont="1" applyFill="1" applyBorder="1" applyAlignment="1">
      <alignment horizontal="center" vertical="center"/>
      <protection/>
    </xf>
    <xf numFmtId="0" fontId="113" fillId="0" borderId="0" xfId="141" applyNumberFormat="1" applyFont="1" applyFill="1" applyBorder="1" applyAlignment="1">
      <alignment horizontal="center" vertical="center"/>
      <protection/>
    </xf>
    <xf numFmtId="0" fontId="1" fillId="0" borderId="0" xfId="141" applyNumberFormat="1" applyFont="1" applyFill="1" applyBorder="1" applyAlignment="1">
      <alignment horizontal="center" vertical="center"/>
      <protection/>
    </xf>
    <xf numFmtId="0" fontId="0" fillId="0" borderId="20" xfId="0" applyFill="1" applyBorder="1" applyAlignment="1">
      <alignment/>
    </xf>
    <xf numFmtId="3" fontId="7" fillId="4" borderId="20" xfId="0" applyNumberFormat="1" applyFont="1" applyFill="1" applyBorder="1" applyAlignment="1" applyProtection="1">
      <alignment horizontal="center"/>
      <protection hidden="1"/>
    </xf>
    <xf numFmtId="3" fontId="7" fillId="4" borderId="21" xfId="0" applyNumberFormat="1" applyFont="1" applyFill="1" applyBorder="1" applyAlignment="1" applyProtection="1">
      <alignment horizontal="center"/>
      <protection hidden="1"/>
    </xf>
    <xf numFmtId="3" fontId="7" fillId="4" borderId="26" xfId="0" applyNumberFormat="1" applyFont="1" applyFill="1" applyBorder="1" applyAlignment="1" applyProtection="1">
      <alignment horizontal="center"/>
      <protection hidden="1"/>
    </xf>
    <xf numFmtId="3" fontId="12" fillId="4" borderId="20" xfId="0" applyNumberFormat="1" applyFont="1" applyFill="1" applyBorder="1" applyAlignment="1" applyProtection="1">
      <alignment horizontal="center"/>
      <protection hidden="1"/>
    </xf>
    <xf numFmtId="3" fontId="8" fillId="0" borderId="21" xfId="0" applyNumberFormat="1" applyFont="1" applyBorder="1" applyAlignment="1" applyProtection="1">
      <alignment horizontal="center"/>
      <protection hidden="1"/>
    </xf>
    <xf numFmtId="3" fontId="12" fillId="4" borderId="21" xfId="0" applyNumberFormat="1" applyFont="1" applyFill="1" applyBorder="1" applyAlignment="1" applyProtection="1">
      <alignment horizontal="center"/>
      <protection hidden="1"/>
    </xf>
    <xf numFmtId="3" fontId="12" fillId="4" borderId="26" xfId="0" applyNumberFormat="1" applyFont="1" applyFill="1" applyBorder="1" applyAlignment="1" applyProtection="1">
      <alignment horizontal="center"/>
      <protection hidden="1"/>
    </xf>
    <xf numFmtId="3" fontId="11" fillId="4" borderId="20" xfId="0" applyNumberFormat="1" applyFont="1" applyFill="1" applyBorder="1" applyAlignment="1" applyProtection="1">
      <alignment horizontal="center"/>
      <protection hidden="1"/>
    </xf>
    <xf numFmtId="3" fontId="10" fillId="0" borderId="21" xfId="0" applyNumberFormat="1" applyFont="1" applyBorder="1" applyAlignment="1" applyProtection="1">
      <alignment horizontal="center"/>
      <protection hidden="1"/>
    </xf>
    <xf numFmtId="3" fontId="11" fillId="4" borderId="21" xfId="0" applyNumberFormat="1" applyFont="1" applyFill="1" applyBorder="1" applyAlignment="1" applyProtection="1">
      <alignment horizontal="center"/>
      <protection hidden="1"/>
    </xf>
    <xf numFmtId="3" fontId="11" fillId="4" borderId="26" xfId="0" applyNumberFormat="1" applyFont="1" applyFill="1" applyBorder="1" applyAlignment="1" applyProtection="1">
      <alignment horizontal="center"/>
      <protection hidden="1"/>
    </xf>
    <xf numFmtId="0" fontId="8" fillId="0" borderId="20" xfId="0" applyFont="1" applyFill="1" applyBorder="1" applyAlignment="1" applyProtection="1">
      <alignment horizontal="left"/>
      <protection locked="0"/>
    </xf>
    <xf numFmtId="0" fontId="8" fillId="0" borderId="20" xfId="0" applyFont="1" applyBorder="1" applyAlignment="1" applyProtection="1">
      <alignment/>
      <protection locked="0"/>
    </xf>
    <xf numFmtId="0" fontId="8" fillId="0" borderId="20" xfId="0" applyFont="1" applyFill="1" applyBorder="1" applyAlignment="1" applyProtection="1">
      <alignment/>
      <protection locked="0"/>
    </xf>
    <xf numFmtId="0" fontId="8" fillId="0" borderId="0" xfId="0" applyFont="1" applyAlignment="1" applyProtection="1">
      <alignment/>
      <protection locked="0"/>
    </xf>
    <xf numFmtId="210" fontId="8" fillId="4" borderId="20" xfId="0" applyNumberFormat="1" applyFont="1" applyFill="1" applyBorder="1" applyAlignment="1" applyProtection="1">
      <alignment horizontal="center" vertical="center"/>
      <protection hidden="1"/>
    </xf>
    <xf numFmtId="0" fontId="12" fillId="0" borderId="20" xfId="0" applyFont="1" applyBorder="1" applyAlignment="1" applyProtection="1">
      <alignment/>
      <protection locked="0"/>
    </xf>
    <xf numFmtId="210" fontId="8" fillId="4" borderId="20" xfId="0" applyNumberFormat="1" applyFont="1" applyFill="1" applyBorder="1" applyAlignment="1" applyProtection="1">
      <alignment/>
      <protection hidden="1"/>
    </xf>
    <xf numFmtId="210" fontId="8" fillId="0" borderId="20" xfId="0" applyNumberFormat="1" applyFont="1" applyBorder="1" applyAlignment="1" applyProtection="1">
      <alignment/>
      <protection locked="0"/>
    </xf>
    <xf numFmtId="210" fontId="10" fillId="0" borderId="20" xfId="0" applyNumberFormat="1" applyFont="1" applyBorder="1" applyAlignment="1" applyProtection="1">
      <alignment/>
      <protection locked="0"/>
    </xf>
    <xf numFmtId="3" fontId="8" fillId="0" borderId="20" xfId="0" applyNumberFormat="1" applyFont="1" applyBorder="1" applyAlignment="1" applyProtection="1">
      <alignment/>
      <protection locked="0"/>
    </xf>
    <xf numFmtId="3" fontId="10" fillId="0" borderId="20" xfId="0" applyNumberFormat="1" applyFont="1" applyBorder="1" applyAlignment="1" applyProtection="1">
      <alignment/>
      <protection locked="0"/>
    </xf>
    <xf numFmtId="210" fontId="8" fillId="4" borderId="20" xfId="0" applyNumberFormat="1" applyFont="1" applyFill="1" applyBorder="1" applyAlignment="1" applyProtection="1">
      <alignment horizontal="center"/>
      <protection hidden="1"/>
    </xf>
    <xf numFmtId="210" fontId="8" fillId="0" borderId="20" xfId="0" applyNumberFormat="1" applyFont="1" applyBorder="1" applyAlignment="1" applyProtection="1">
      <alignment horizontal="center"/>
      <protection locked="0"/>
    </xf>
    <xf numFmtId="0" fontId="10" fillId="0" borderId="20" xfId="0" applyFont="1" applyBorder="1" applyAlignment="1" applyProtection="1">
      <alignment/>
      <protection locked="0"/>
    </xf>
    <xf numFmtId="0" fontId="12" fillId="0" borderId="20" xfId="0" applyFont="1" applyBorder="1" applyAlignment="1">
      <alignment/>
    </xf>
    <xf numFmtId="0" fontId="8" fillId="0" borderId="20" xfId="0" applyFont="1" applyBorder="1" applyAlignment="1">
      <alignment/>
    </xf>
    <xf numFmtId="14" fontId="0" fillId="0" borderId="0" xfId="0" applyNumberFormat="1" applyAlignment="1">
      <alignment/>
    </xf>
    <xf numFmtId="10" fontId="0" fillId="0" borderId="0" xfId="0" applyNumberFormat="1" applyFont="1" applyFill="1" applyAlignment="1">
      <alignment/>
    </xf>
    <xf numFmtId="3" fontId="0" fillId="0" borderId="21" xfId="0" applyNumberFormat="1" applyFont="1" applyBorder="1" applyAlignment="1" applyProtection="1">
      <alignment horizontal="center"/>
      <protection hidden="1"/>
    </xf>
    <xf numFmtId="3" fontId="0" fillId="4" borderId="20" xfId="0" applyNumberFormat="1" applyFont="1" applyFill="1" applyBorder="1" applyAlignment="1" applyProtection="1">
      <alignment horizontal="center"/>
      <protection hidden="1"/>
    </xf>
    <xf numFmtId="3" fontId="0" fillId="0" borderId="20" xfId="0" applyNumberFormat="1" applyFont="1" applyBorder="1" applyAlignment="1" applyProtection="1">
      <alignment horizontal="center"/>
      <protection hidden="1"/>
    </xf>
    <xf numFmtId="3" fontId="0" fillId="47" borderId="21" xfId="0" applyNumberFormat="1" applyFont="1" applyFill="1" applyBorder="1" applyAlignment="1" applyProtection="1">
      <alignment horizontal="center"/>
      <protection hidden="1"/>
    </xf>
    <xf numFmtId="49" fontId="30" fillId="0" borderId="0" xfId="0" applyNumberFormat="1" applyFont="1" applyAlignment="1">
      <alignment horizontal="left"/>
    </xf>
    <xf numFmtId="0" fontId="30" fillId="0" borderId="0" xfId="0" applyNumberFormat="1" applyFont="1" applyAlignment="1">
      <alignment horizontal="left"/>
    </xf>
    <xf numFmtId="10" fontId="7" fillId="4" borderId="20" xfId="0" applyNumberFormat="1" applyFont="1" applyFill="1" applyBorder="1" applyAlignment="1" applyProtection="1">
      <alignment/>
      <protection hidden="1"/>
    </xf>
    <xf numFmtId="10" fontId="12" fillId="4" borderId="20" xfId="0" applyNumberFormat="1" applyFont="1" applyFill="1" applyBorder="1" applyAlignment="1" applyProtection="1">
      <alignment/>
      <protection hidden="1"/>
    </xf>
    <xf numFmtId="10" fontId="11" fillId="4" borderId="20" xfId="0" applyNumberFormat="1" applyFont="1" applyFill="1" applyBorder="1" applyAlignment="1" applyProtection="1">
      <alignment/>
      <protection hidden="1"/>
    </xf>
    <xf numFmtId="3" fontId="0" fillId="4" borderId="26" xfId="0" applyNumberFormat="1" applyFont="1" applyFill="1" applyBorder="1" applyAlignment="1" applyProtection="1">
      <alignment horizontal="center"/>
      <protection hidden="1"/>
    </xf>
    <xf numFmtId="10" fontId="7" fillId="4" borderId="20" xfId="0" applyNumberFormat="1" applyFont="1" applyFill="1" applyBorder="1" applyAlignment="1" applyProtection="1">
      <alignment horizontal="center"/>
      <protection hidden="1"/>
    </xf>
    <xf numFmtId="2" fontId="0" fillId="0" borderId="0" xfId="0" applyNumberFormat="1" applyFont="1" applyAlignment="1" applyProtection="1">
      <alignment horizontal="left"/>
      <protection locked="0"/>
    </xf>
    <xf numFmtId="2" fontId="0" fillId="0" borderId="0" xfId="0" applyNumberFormat="1" applyFont="1" applyAlignment="1" applyProtection="1">
      <alignment horizontal="center"/>
      <protection locked="0"/>
    </xf>
    <xf numFmtId="2" fontId="0" fillId="0" borderId="0" xfId="0" applyNumberFormat="1" applyFont="1" applyAlignment="1" applyProtection="1">
      <alignment/>
      <protection locked="0"/>
    </xf>
    <xf numFmtId="2" fontId="7"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2" fontId="0" fillId="0" borderId="0" xfId="0" applyNumberFormat="1" applyFont="1" applyAlignment="1" applyProtection="1">
      <alignment/>
      <protection locked="0"/>
    </xf>
    <xf numFmtId="2" fontId="7" fillId="0" borderId="0" xfId="0" applyNumberFormat="1" applyFont="1" applyAlignment="1" applyProtection="1">
      <alignment/>
      <protection locked="0"/>
    </xf>
    <xf numFmtId="2" fontId="7" fillId="0" borderId="0" xfId="0" applyNumberFormat="1" applyFont="1" applyAlignment="1" applyProtection="1">
      <alignment wrapText="1"/>
      <protection locked="0"/>
    </xf>
    <xf numFmtId="49" fontId="0" fillId="0" borderId="0" xfId="0" applyNumberFormat="1" applyFont="1" applyAlignment="1" applyProtection="1">
      <alignment/>
      <protection locked="0"/>
    </xf>
    <xf numFmtId="2" fontId="7" fillId="0" borderId="0" xfId="0" applyNumberFormat="1" applyFont="1" applyBorder="1" applyAlignment="1" applyProtection="1">
      <alignment wrapText="1"/>
      <protection locked="0"/>
    </xf>
    <xf numFmtId="2" fontId="0" fillId="0" borderId="0" xfId="0" applyNumberFormat="1" applyFont="1" applyBorder="1" applyAlignment="1" applyProtection="1">
      <alignment/>
      <protection locked="0"/>
    </xf>
    <xf numFmtId="2" fontId="0" fillId="0" borderId="21" xfId="0" applyNumberFormat="1" applyFont="1" applyBorder="1" applyAlignment="1" applyProtection="1">
      <alignment horizontal="center" vertical="center" wrapText="1"/>
      <protection locked="0"/>
    </xf>
    <xf numFmtId="2" fontId="0" fillId="0" borderId="24" xfId="0" applyNumberFormat="1" applyFont="1" applyBorder="1" applyAlignment="1" applyProtection="1">
      <alignment/>
      <protection locked="0"/>
    </xf>
    <xf numFmtId="2" fontId="0" fillId="0" borderId="20" xfId="0" applyNumberFormat="1" applyFont="1" applyBorder="1" applyAlignment="1" applyProtection="1">
      <alignment horizontal="center" vertical="center" wrapText="1"/>
      <protection locked="0"/>
    </xf>
    <xf numFmtId="2" fontId="0" fillId="0" borderId="0" xfId="0" applyNumberFormat="1" applyFont="1" applyBorder="1" applyAlignment="1" applyProtection="1">
      <alignment horizontal="center"/>
      <protection locked="0"/>
    </xf>
    <xf numFmtId="1" fontId="0" fillId="0" borderId="25" xfId="0" applyNumberFormat="1" applyFont="1" applyBorder="1" applyAlignment="1" applyProtection="1">
      <alignment horizontal="center"/>
      <protection locked="0"/>
    </xf>
    <xf numFmtId="49" fontId="7" fillId="0" borderId="23" xfId="0" applyNumberFormat="1" applyFont="1" applyBorder="1" applyAlignment="1" applyProtection="1">
      <alignment horizontal="center" vertical="center"/>
      <protection locked="0"/>
    </xf>
    <xf numFmtId="2" fontId="7" fillId="0" borderId="23" xfId="0" applyNumberFormat="1" applyFont="1" applyBorder="1" applyAlignment="1" applyProtection="1">
      <alignment horizontal="left"/>
      <protection locked="0"/>
    </xf>
    <xf numFmtId="49" fontId="0" fillId="0" borderId="20" xfId="0" applyNumberFormat="1" applyFont="1" applyBorder="1" applyAlignment="1" applyProtection="1">
      <alignment horizontal="center" vertical="center"/>
      <protection locked="0"/>
    </xf>
    <xf numFmtId="1" fontId="0" fillId="0" borderId="20" xfId="0" applyNumberFormat="1" applyFont="1" applyBorder="1" applyAlignment="1" applyProtection="1">
      <alignment horizontal="left"/>
      <protection locked="0"/>
    </xf>
    <xf numFmtId="41" fontId="0" fillId="0" borderId="21" xfId="0" applyNumberFormat="1" applyFont="1" applyBorder="1" applyAlignment="1" applyProtection="1">
      <alignment horizontal="center"/>
      <protection hidden="1"/>
    </xf>
    <xf numFmtId="49" fontId="7" fillId="0" borderId="20" xfId="0" applyNumberFormat="1" applyFont="1" applyBorder="1" applyAlignment="1" applyProtection="1">
      <alignment horizontal="center" vertical="center"/>
      <protection locked="0"/>
    </xf>
    <xf numFmtId="1" fontId="7" fillId="0" borderId="20" xfId="0" applyNumberFormat="1" applyFont="1" applyBorder="1" applyAlignment="1" applyProtection="1">
      <alignment horizontal="left"/>
      <protection locked="0"/>
    </xf>
    <xf numFmtId="1" fontId="7" fillId="0" borderId="26" xfId="0" applyNumberFormat="1" applyFont="1" applyBorder="1" applyAlignment="1" applyProtection="1">
      <alignment horizontal="left"/>
      <protection locked="0"/>
    </xf>
    <xf numFmtId="2" fontId="0" fillId="0" borderId="20" xfId="0" applyNumberFormat="1" applyFont="1" applyBorder="1" applyAlignment="1" applyProtection="1">
      <alignment horizontal="left" vertical="center" wrapText="1"/>
      <protection locked="0"/>
    </xf>
    <xf numFmtId="49" fontId="7" fillId="0" borderId="26" xfId="0" applyNumberFormat="1" applyFont="1" applyBorder="1" applyAlignment="1" applyProtection="1">
      <alignment horizontal="center" vertical="center" wrapText="1"/>
      <protection locked="0"/>
    </xf>
    <xf numFmtId="2" fontId="7" fillId="0" borderId="20" xfId="0" applyNumberFormat="1" applyFont="1" applyBorder="1" applyAlignment="1" applyProtection="1">
      <alignment horizontal="left" wrapText="1"/>
      <protection locked="0"/>
    </xf>
    <xf numFmtId="49" fontId="7" fillId="0" borderId="0" xfId="0" applyNumberFormat="1" applyFont="1" applyBorder="1" applyAlignment="1" applyProtection="1">
      <alignment/>
      <protection locked="0"/>
    </xf>
    <xf numFmtId="1" fontId="0" fillId="0" borderId="0" xfId="0" applyNumberFormat="1" applyFont="1" applyBorder="1" applyAlignment="1" applyProtection="1">
      <alignment horizontal="left"/>
      <protection locked="0"/>
    </xf>
    <xf numFmtId="2" fontId="0" fillId="0" borderId="19" xfId="0" applyNumberFormat="1" applyFont="1" applyBorder="1" applyAlignment="1" applyProtection="1">
      <alignment/>
      <protection locked="0"/>
    </xf>
    <xf numFmtId="2" fontId="25" fillId="0" borderId="19" xfId="0" applyNumberFormat="1" applyFont="1" applyBorder="1" applyAlignment="1" applyProtection="1">
      <alignment/>
      <protection locked="0"/>
    </xf>
    <xf numFmtId="49" fontId="0" fillId="0" borderId="0" xfId="0" applyNumberFormat="1" applyFont="1" applyBorder="1" applyAlignment="1" applyProtection="1">
      <alignment/>
      <protection locked="0"/>
    </xf>
    <xf numFmtId="2" fontId="0" fillId="0" borderId="0" xfId="0" applyNumberFormat="1" applyFont="1" applyBorder="1" applyAlignment="1" applyProtection="1">
      <alignment horizontal="left" vertical="center" wrapText="1"/>
      <protection locked="0"/>
    </xf>
    <xf numFmtId="49" fontId="0" fillId="0" borderId="0" xfId="0" applyNumberFormat="1" applyFont="1" applyBorder="1" applyAlignment="1" applyProtection="1">
      <alignment horizontal="center"/>
      <protection locked="0"/>
    </xf>
    <xf numFmtId="49" fontId="0" fillId="0" borderId="0" xfId="0" applyNumberFormat="1" applyFont="1" applyBorder="1" applyAlignment="1" applyProtection="1">
      <alignment/>
      <protection locked="0"/>
    </xf>
    <xf numFmtId="3" fontId="8" fillId="0" borderId="20" xfId="0" applyNumberFormat="1" applyFont="1" applyFill="1" applyBorder="1" applyAlignment="1" applyProtection="1">
      <alignment horizontal="center" vertical="center"/>
      <protection locked="0"/>
    </xf>
    <xf numFmtId="3" fontId="8" fillId="0" borderId="20" xfId="148" applyNumberFormat="1" applyFont="1" applyFill="1" applyBorder="1" applyAlignment="1" applyProtection="1">
      <alignment horizontal="center" vertical="center"/>
      <protection locked="0"/>
    </xf>
    <xf numFmtId="3" fontId="8" fillId="0" borderId="20" xfId="0" applyNumberFormat="1" applyFont="1" applyFill="1" applyBorder="1" applyAlignment="1" applyProtection="1">
      <alignment horizontal="center"/>
      <protection locked="0"/>
    </xf>
    <xf numFmtId="3" fontId="8" fillId="0" borderId="21" xfId="0" applyNumberFormat="1" applyFont="1" applyFill="1" applyBorder="1" applyAlignment="1" applyProtection="1">
      <alignment horizontal="center" vertical="center"/>
      <protection locked="0"/>
    </xf>
    <xf numFmtId="211" fontId="8" fillId="0" borderId="20" xfId="130" applyNumberFormat="1" applyFont="1" applyFill="1" applyBorder="1" applyProtection="1">
      <alignment/>
      <protection hidden="1"/>
    </xf>
    <xf numFmtId="49"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Border="1" applyAlignment="1">
      <alignment/>
    </xf>
    <xf numFmtId="49" fontId="0" fillId="0" borderId="20" xfId="0" applyNumberFormat="1" applyFont="1" applyFill="1" applyBorder="1" applyAlignment="1">
      <alignment/>
    </xf>
    <xf numFmtId="0" fontId="0" fillId="0" borderId="0" xfId="0" applyNumberFormat="1" applyFont="1" applyFill="1" applyAlignment="1">
      <alignment/>
    </xf>
    <xf numFmtId="0" fontId="0" fillId="0" borderId="0" xfId="0" applyNumberFormat="1" applyFont="1" applyFill="1" applyAlignment="1">
      <alignment/>
    </xf>
    <xf numFmtId="3" fontId="8" fillId="0" borderId="20" xfId="0" applyNumberFormat="1" applyFont="1" applyFill="1" applyBorder="1" applyAlignment="1" applyProtection="1">
      <alignment horizontal="center" vertical="center"/>
      <protection hidden="1"/>
    </xf>
    <xf numFmtId="3" fontId="8" fillId="0" borderId="20" xfId="149" applyNumberFormat="1" applyFont="1" applyFill="1" applyBorder="1" applyAlignment="1" applyProtection="1">
      <alignment horizontal="center" vertical="center"/>
      <protection hidden="1"/>
    </xf>
    <xf numFmtId="49" fontId="8" fillId="50" borderId="0" xfId="0" applyNumberFormat="1" applyFont="1" applyFill="1" applyAlignment="1">
      <alignment/>
    </xf>
    <xf numFmtId="49" fontId="8" fillId="50" borderId="0" xfId="0" applyNumberFormat="1" applyFont="1" applyFill="1" applyAlignment="1">
      <alignment/>
    </xf>
    <xf numFmtId="49" fontId="8" fillId="50" borderId="0" xfId="0" applyNumberFormat="1" applyFont="1" applyFill="1" applyBorder="1" applyAlignment="1">
      <alignment/>
    </xf>
    <xf numFmtId="49" fontId="18" fillId="50" borderId="0" xfId="0" applyNumberFormat="1" applyFont="1" applyFill="1" applyAlignment="1">
      <alignment/>
    </xf>
    <xf numFmtId="49" fontId="8" fillId="50" borderId="0" xfId="0" applyNumberFormat="1" applyFont="1" applyFill="1" applyAlignment="1">
      <alignment horizontal="center"/>
    </xf>
    <xf numFmtId="49" fontId="12" fillId="50" borderId="0" xfId="0" applyNumberFormat="1" applyFont="1" applyFill="1" applyAlignment="1">
      <alignment/>
    </xf>
    <xf numFmtId="49" fontId="18" fillId="50" borderId="0" xfId="0" applyNumberFormat="1" applyFont="1" applyFill="1" applyBorder="1" applyAlignment="1">
      <alignment horizontal="center"/>
    </xf>
    <xf numFmtId="49" fontId="18" fillId="50" borderId="0" xfId="0" applyNumberFormat="1" applyFont="1" applyFill="1" applyBorder="1" applyAlignment="1">
      <alignment/>
    </xf>
    <xf numFmtId="49" fontId="8" fillId="50" borderId="20" xfId="0" applyNumberFormat="1" applyFont="1" applyFill="1" applyBorder="1" applyAlignment="1" applyProtection="1">
      <alignment horizontal="center" vertical="center" wrapText="1"/>
      <protection/>
    </xf>
    <xf numFmtId="49" fontId="8" fillId="50" borderId="20" xfId="0" applyNumberFormat="1" applyFont="1" applyFill="1" applyBorder="1" applyAlignment="1">
      <alignment horizontal="center" vertical="center" wrapText="1"/>
    </xf>
    <xf numFmtId="49" fontId="18" fillId="50" borderId="20" xfId="0" applyNumberFormat="1" applyFont="1" applyFill="1" applyBorder="1" applyAlignment="1" applyProtection="1">
      <alignment horizontal="center" vertical="center"/>
      <protection/>
    </xf>
    <xf numFmtId="49" fontId="18" fillId="50" borderId="38" xfId="0" applyNumberFormat="1" applyFont="1" applyFill="1" applyBorder="1" applyAlignment="1" applyProtection="1">
      <alignment horizontal="center" vertical="center"/>
      <protection/>
    </xf>
    <xf numFmtId="10" fontId="12" fillId="50" borderId="38" xfId="131" applyNumberFormat="1" applyFont="1" applyFill="1" applyBorder="1" applyAlignment="1">
      <alignment horizontal="right" vertical="center"/>
      <protection/>
    </xf>
    <xf numFmtId="0" fontId="8" fillId="50" borderId="26" xfId="0" applyFont="1" applyFill="1" applyBorder="1" applyAlignment="1" applyProtection="1">
      <alignment horizontal="center" vertical="center"/>
      <protection locked="0"/>
    </xf>
    <xf numFmtId="0" fontId="12" fillId="50" borderId="20" xfId="0" applyFont="1" applyFill="1" applyBorder="1" applyAlignment="1" applyProtection="1">
      <alignment horizontal="left" vertical="center"/>
      <protection locked="0"/>
    </xf>
    <xf numFmtId="3" fontId="0" fillId="50" borderId="20" xfId="0" applyNumberFormat="1" applyFont="1" applyFill="1" applyBorder="1" applyAlignment="1" applyProtection="1">
      <alignment horizontal="center" vertical="center"/>
      <protection hidden="1"/>
    </xf>
    <xf numFmtId="0" fontId="8" fillId="50" borderId="20" xfId="0" applyFont="1" applyFill="1" applyBorder="1" applyAlignment="1" applyProtection="1">
      <alignment horizontal="left"/>
      <protection locked="0"/>
    </xf>
    <xf numFmtId="49" fontId="0" fillId="50" borderId="20" xfId="0" applyNumberFormat="1" applyFont="1" applyFill="1" applyBorder="1" applyAlignment="1" applyProtection="1">
      <alignment horizontal="center" vertical="center"/>
      <protection locked="0"/>
    </xf>
    <xf numFmtId="49" fontId="8" fillId="50" borderId="20" xfId="0" applyNumberFormat="1" applyFont="1" applyFill="1" applyBorder="1" applyAlignment="1" applyProtection="1">
      <alignment vertical="center"/>
      <protection locked="0"/>
    </xf>
    <xf numFmtId="0" fontId="8" fillId="50" borderId="20" xfId="0" applyFont="1" applyFill="1" applyBorder="1" applyAlignment="1" applyProtection="1">
      <alignment horizontal="center"/>
      <protection locked="0"/>
    </xf>
    <xf numFmtId="49" fontId="0" fillId="50" borderId="20" xfId="0" applyNumberFormat="1" applyFont="1" applyFill="1" applyBorder="1" applyAlignment="1" applyProtection="1">
      <alignment vertical="center"/>
      <protection locked="0"/>
    </xf>
    <xf numFmtId="0" fontId="8" fillId="50" borderId="20" xfId="0" applyFont="1" applyFill="1" applyBorder="1" applyAlignment="1" applyProtection="1">
      <alignment/>
      <protection locked="0"/>
    </xf>
    <xf numFmtId="3" fontId="0" fillId="50" borderId="20" xfId="149" applyNumberFormat="1" applyFont="1" applyFill="1" applyBorder="1" applyAlignment="1" applyProtection="1">
      <alignment horizontal="center" vertical="center"/>
      <protection hidden="1"/>
    </xf>
    <xf numFmtId="49" fontId="8" fillId="50" borderId="20" xfId="0" applyNumberFormat="1" applyFont="1" applyFill="1" applyBorder="1" applyAlignment="1" applyProtection="1">
      <alignment/>
      <protection locked="0"/>
    </xf>
    <xf numFmtId="3" fontId="0" fillId="50" borderId="21" xfId="149" applyNumberFormat="1" applyFont="1" applyFill="1" applyBorder="1" applyAlignment="1" applyProtection="1">
      <alignment horizontal="center" vertical="center"/>
      <protection hidden="1"/>
    </xf>
    <xf numFmtId="3" fontId="0" fillId="50" borderId="20" xfId="149" applyNumberFormat="1" applyFont="1" applyFill="1" applyBorder="1" applyAlignment="1" applyProtection="1">
      <alignment horizontal="center" vertical="center"/>
      <protection locked="0"/>
    </xf>
    <xf numFmtId="0" fontId="0" fillId="50" borderId="20" xfId="0" applyFont="1" applyFill="1" applyBorder="1" applyAlignment="1" applyProtection="1">
      <alignment/>
      <protection locked="0"/>
    </xf>
    <xf numFmtId="0" fontId="34" fillId="50" borderId="0" xfId="0" applyNumberFormat="1" applyFont="1" applyFill="1" applyBorder="1" applyAlignment="1">
      <alignment horizontal="center" wrapText="1"/>
    </xf>
    <xf numFmtId="49" fontId="107" fillId="50" borderId="0" xfId="0" applyNumberFormat="1" applyFont="1" applyFill="1" applyBorder="1" applyAlignment="1">
      <alignment/>
    </xf>
    <xf numFmtId="0" fontId="30" fillId="50" borderId="0" xfId="0" applyNumberFormat="1" applyFont="1" applyFill="1" applyBorder="1" applyAlignment="1">
      <alignment/>
    </xf>
    <xf numFmtId="0" fontId="30" fillId="50" borderId="0" xfId="0" applyNumberFormat="1" applyFont="1" applyFill="1" applyBorder="1" applyAlignment="1">
      <alignment horizontal="center" wrapText="1"/>
    </xf>
    <xf numFmtId="49" fontId="108" fillId="50" borderId="0" xfId="0" applyNumberFormat="1" applyFont="1" applyFill="1" applyBorder="1" applyAlignment="1">
      <alignment/>
    </xf>
    <xf numFmtId="0" fontId="34" fillId="50" borderId="0" xfId="0" applyNumberFormat="1" applyFont="1" applyFill="1" applyAlignment="1">
      <alignment/>
    </xf>
    <xf numFmtId="0" fontId="34" fillId="50" borderId="0" xfId="0" applyNumberFormat="1" applyFont="1" applyFill="1" applyAlignment="1">
      <alignment/>
    </xf>
    <xf numFmtId="0" fontId="30" fillId="50" borderId="0" xfId="0" applyNumberFormat="1" applyFont="1" applyFill="1" applyAlignment="1">
      <alignment/>
    </xf>
    <xf numFmtId="0" fontId="34" fillId="50" borderId="0" xfId="0" applyNumberFormat="1" applyFont="1" applyFill="1" applyAlignment="1">
      <alignment wrapText="1"/>
    </xf>
    <xf numFmtId="49" fontId="34" fillId="50" borderId="0" xfId="0" applyNumberFormat="1" applyFont="1" applyFill="1" applyAlignment="1">
      <alignment/>
    </xf>
    <xf numFmtId="3" fontId="7" fillId="51" borderId="20" xfId="0" applyNumberFormat="1" applyFont="1" applyFill="1" applyBorder="1" applyAlignment="1" applyProtection="1">
      <alignment horizontal="center" vertical="center"/>
      <protection hidden="1"/>
    </xf>
    <xf numFmtId="10" fontId="12" fillId="51" borderId="38" xfId="131" applyNumberFormat="1" applyFont="1" applyFill="1" applyBorder="1" applyAlignment="1">
      <alignment horizontal="right" vertical="center"/>
      <protection/>
    </xf>
    <xf numFmtId="3" fontId="0" fillId="51" borderId="20" xfId="0" applyNumberFormat="1" applyFont="1" applyFill="1" applyBorder="1" applyAlignment="1" applyProtection="1">
      <alignment horizontal="center" vertical="center"/>
      <protection hidden="1"/>
    </xf>
    <xf numFmtId="0" fontId="12" fillId="51" borderId="26" xfId="0" applyFont="1" applyFill="1" applyBorder="1" applyAlignment="1" applyProtection="1">
      <alignment horizontal="center" vertical="center"/>
      <protection locked="0"/>
    </xf>
    <xf numFmtId="0" fontId="12" fillId="51" borderId="20" xfId="0" applyFont="1" applyFill="1" applyBorder="1" applyAlignment="1" applyProtection="1">
      <alignment horizontal="left" vertical="center"/>
      <protection locked="0"/>
    </xf>
    <xf numFmtId="0" fontId="12" fillId="51" borderId="20" xfId="0" applyFont="1" applyFill="1" applyBorder="1" applyAlignment="1" applyProtection="1">
      <alignment horizontal="left"/>
      <protection locked="0"/>
    </xf>
    <xf numFmtId="0" fontId="12" fillId="51" borderId="20" xfId="0" applyFont="1" applyFill="1" applyBorder="1" applyAlignment="1" applyProtection="1">
      <alignment horizontal="center"/>
      <protection locked="0"/>
    </xf>
    <xf numFmtId="0" fontId="12" fillId="51" borderId="20" xfId="0" applyFont="1" applyFill="1" applyBorder="1" applyAlignment="1" applyProtection="1">
      <alignment/>
      <protection locked="0"/>
    </xf>
    <xf numFmtId="0" fontId="7" fillId="51" borderId="20" xfId="0" applyFont="1" applyFill="1" applyBorder="1" applyAlignment="1" applyProtection="1">
      <alignment/>
      <protection locked="0"/>
    </xf>
    <xf numFmtId="3" fontId="0" fillId="51" borderId="20" xfId="0" applyNumberFormat="1" applyFont="1" applyFill="1" applyBorder="1" applyAlignment="1" applyProtection="1">
      <alignment horizontal="center"/>
      <protection hidden="1"/>
    </xf>
    <xf numFmtId="3" fontId="22" fillId="4" borderId="20" xfId="0" applyNumberFormat="1" applyFont="1" applyFill="1" applyBorder="1" applyAlignment="1" applyProtection="1">
      <alignment horizontal="center" vertical="center"/>
      <protection hidden="1"/>
    </xf>
    <xf numFmtId="10" fontId="12" fillId="0" borderId="38" xfId="131" applyNumberFormat="1" applyFont="1" applyFill="1" applyBorder="1" applyAlignment="1">
      <alignment horizontal="right" vertical="center"/>
      <protection/>
    </xf>
    <xf numFmtId="0" fontId="38" fillId="4" borderId="26" xfId="0" applyFont="1" applyFill="1" applyBorder="1" applyAlignment="1" applyProtection="1">
      <alignment horizontal="center" vertical="center"/>
      <protection locked="0"/>
    </xf>
    <xf numFmtId="0" fontId="22" fillId="4" borderId="20" xfId="0" applyFont="1" applyFill="1" applyBorder="1" applyAlignment="1" applyProtection="1">
      <alignment horizontal="left" vertical="center"/>
      <protection locked="0"/>
    </xf>
    <xf numFmtId="3" fontId="38" fillId="4" borderId="20" xfId="0" applyNumberFormat="1" applyFont="1" applyFill="1" applyBorder="1" applyAlignment="1" applyProtection="1">
      <alignment horizontal="center" vertical="center"/>
      <protection hidden="1"/>
    </xf>
    <xf numFmtId="0" fontId="8" fillId="0" borderId="26" xfId="0" applyFont="1" applyBorder="1" applyAlignment="1" applyProtection="1">
      <alignment horizontal="center" vertical="center"/>
      <protection locked="0"/>
    </xf>
    <xf numFmtId="3" fontId="8" fillId="4" borderId="20" xfId="0" applyNumberFormat="1" applyFont="1" applyFill="1" applyBorder="1" applyAlignment="1" applyProtection="1">
      <alignment horizontal="center" vertical="center"/>
      <protection hidden="1"/>
    </xf>
    <xf numFmtId="3" fontId="8" fillId="47" borderId="20" xfId="0" applyNumberFormat="1" applyFont="1" applyFill="1" applyBorder="1" applyAlignment="1" applyProtection="1">
      <alignment horizontal="center" vertical="center"/>
      <protection hidden="1"/>
    </xf>
    <xf numFmtId="3" fontId="8" fillId="4" borderId="20" xfId="0" applyNumberFormat="1" applyFont="1" applyFill="1" applyBorder="1" applyAlignment="1" applyProtection="1">
      <alignment horizontal="center"/>
      <protection hidden="1"/>
    </xf>
    <xf numFmtId="3" fontId="8" fillId="47" borderId="20" xfId="0" applyNumberFormat="1" applyFont="1" applyFill="1" applyBorder="1" applyAlignment="1" applyProtection="1">
      <alignment horizontal="center"/>
      <protection hidden="1"/>
    </xf>
    <xf numFmtId="0" fontId="22" fillId="0" borderId="26" xfId="0" applyFont="1" applyBorder="1" applyAlignment="1" applyProtection="1">
      <alignment horizontal="center" vertical="center"/>
      <protection locked="0"/>
    </xf>
    <xf numFmtId="0" fontId="22" fillId="0" borderId="20" xfId="0" applyFont="1" applyFill="1" applyBorder="1" applyAlignment="1" applyProtection="1">
      <alignment horizontal="left" vertical="center"/>
      <protection locked="0"/>
    </xf>
    <xf numFmtId="0" fontId="22" fillId="0" borderId="20" xfId="0" applyFont="1" applyFill="1" applyBorder="1" applyAlignment="1" applyProtection="1">
      <alignment horizontal="left" vertical="center" wrapText="1"/>
      <protection locked="0"/>
    </xf>
    <xf numFmtId="3" fontId="8" fillId="47" borderId="20" xfId="0" applyNumberFormat="1" applyFont="1" applyFill="1" applyBorder="1" applyAlignment="1" applyProtection="1">
      <alignment horizontal="center" vertical="center"/>
      <protection locked="0"/>
    </xf>
    <xf numFmtId="3" fontId="8" fillId="47" borderId="20" xfId="0" applyNumberFormat="1" applyFont="1" applyFill="1" applyBorder="1" applyAlignment="1" applyProtection="1">
      <alignment horizontal="center"/>
      <protection locked="0"/>
    </xf>
    <xf numFmtId="3" fontId="8" fillId="47" borderId="21" xfId="0" applyNumberFormat="1" applyFont="1" applyFill="1" applyBorder="1" applyAlignment="1" applyProtection="1">
      <alignment horizontal="center" vertical="center"/>
      <protection locked="0"/>
    </xf>
    <xf numFmtId="49" fontId="8" fillId="47" borderId="20" xfId="0" applyNumberFormat="1" applyFont="1" applyFill="1" applyBorder="1" applyAlignment="1" applyProtection="1">
      <alignment horizontal="center" vertical="center"/>
      <protection locked="0"/>
    </xf>
    <xf numFmtId="49" fontId="8" fillId="47" borderId="21" xfId="0" applyNumberFormat="1" applyFont="1" applyFill="1" applyBorder="1" applyAlignment="1" applyProtection="1">
      <alignment vertical="center"/>
      <protection locked="0"/>
    </xf>
    <xf numFmtId="0" fontId="22" fillId="0" borderId="20" xfId="0" applyFont="1" applyFill="1" applyBorder="1" applyAlignment="1" applyProtection="1">
      <alignment horizontal="left" wrapText="1"/>
      <protection locked="0"/>
    </xf>
    <xf numFmtId="0" fontId="8" fillId="0" borderId="20" xfId="0" applyFont="1" applyBorder="1" applyAlignment="1" applyProtection="1">
      <alignment horizontal="center"/>
      <protection locked="0"/>
    </xf>
    <xf numFmtId="0" fontId="22" fillId="0" borderId="20" xfId="0" applyFont="1" applyBorder="1" applyAlignment="1" applyProtection="1">
      <alignment horizontal="center"/>
      <protection locked="0"/>
    </xf>
    <xf numFmtId="0" fontId="22" fillId="0" borderId="20" xfId="0" applyFont="1" applyFill="1" applyBorder="1" applyAlignment="1" applyProtection="1">
      <alignment wrapText="1"/>
      <protection locked="0"/>
    </xf>
    <xf numFmtId="3" fontId="8" fillId="47" borderId="20" xfId="149" applyNumberFormat="1" applyFont="1" applyFill="1" applyBorder="1" applyAlignment="1" applyProtection="1">
      <alignment horizontal="center" vertical="center"/>
      <protection hidden="1"/>
    </xf>
    <xf numFmtId="49" fontId="8" fillId="47" borderId="20" xfId="0" applyNumberFormat="1" applyFont="1" applyFill="1" applyBorder="1" applyAlignment="1" applyProtection="1">
      <alignment horizontal="left" vertical="center"/>
      <protection locked="0"/>
    </xf>
    <xf numFmtId="3" fontId="8" fillId="47" borderId="20" xfId="149" applyNumberFormat="1" applyFont="1" applyFill="1" applyBorder="1" applyAlignment="1" applyProtection="1">
      <alignment horizontal="center" vertical="center"/>
      <protection locked="0"/>
    </xf>
    <xf numFmtId="49" fontId="8" fillId="47" borderId="20" xfId="0" applyNumberFormat="1" applyFont="1" applyFill="1" applyBorder="1" applyAlignment="1" applyProtection="1">
      <alignment horizontal="left" vertical="center" wrapText="1"/>
      <protection locked="0"/>
    </xf>
    <xf numFmtId="0" fontId="0" fillId="0" borderId="20" xfId="0" applyFont="1" applyFill="1" applyBorder="1" applyAlignment="1" applyProtection="1">
      <alignment/>
      <protection locked="0"/>
    </xf>
    <xf numFmtId="49" fontId="0" fillId="47" borderId="20" xfId="0" applyNumberFormat="1" applyFont="1" applyFill="1" applyBorder="1" applyAlignment="1" applyProtection="1">
      <alignment vertical="center"/>
      <protection locked="0"/>
    </xf>
    <xf numFmtId="211" fontId="0" fillId="0" borderId="20" xfId="130" applyNumberFormat="1" applyFont="1" applyFill="1" applyBorder="1" applyProtection="1">
      <alignment/>
      <protection hidden="1"/>
    </xf>
    <xf numFmtId="3" fontId="0" fillId="50" borderId="20" xfId="0" applyNumberFormat="1" applyFont="1" applyFill="1" applyBorder="1" applyAlignment="1" applyProtection="1">
      <alignment horizontal="center" vertical="center"/>
      <protection locked="0"/>
    </xf>
    <xf numFmtId="3" fontId="0" fillId="50" borderId="21" xfId="0" applyNumberFormat="1" applyFont="1" applyFill="1" applyBorder="1" applyAlignment="1" applyProtection="1">
      <alignment horizontal="center" vertical="center"/>
      <protection locked="0"/>
    </xf>
    <xf numFmtId="3" fontId="0" fillId="50" borderId="20" xfId="0" applyNumberFormat="1" applyFont="1" applyFill="1" applyBorder="1" applyAlignment="1" applyProtection="1">
      <alignment horizontal="center"/>
      <protection locked="0"/>
    </xf>
    <xf numFmtId="3" fontId="0" fillId="50" borderId="21" xfId="149" applyNumberFormat="1" applyFont="1" applyFill="1" applyBorder="1" applyAlignment="1" applyProtection="1">
      <alignment horizontal="center" vertical="center"/>
      <protection locked="0"/>
    </xf>
    <xf numFmtId="3" fontId="0" fillId="50" borderId="21" xfId="0" applyNumberFormat="1" applyFont="1" applyFill="1" applyBorder="1" applyAlignment="1" applyProtection="1">
      <alignment horizontal="center"/>
      <protection locked="0"/>
    </xf>
    <xf numFmtId="3" fontId="8" fillId="50" borderId="20" xfId="0" applyNumberFormat="1" applyFont="1" applyFill="1" applyBorder="1" applyAlignment="1" applyProtection="1">
      <alignment horizontal="center" vertical="center"/>
      <protection locked="0"/>
    </xf>
    <xf numFmtId="3" fontId="8" fillId="50" borderId="21" xfId="0" applyNumberFormat="1" applyFont="1" applyFill="1" applyBorder="1" applyAlignment="1" applyProtection="1">
      <alignment horizontal="center" vertical="center"/>
      <protection locked="0"/>
    </xf>
    <xf numFmtId="3" fontId="8" fillId="50" borderId="20" xfId="149" applyNumberFormat="1" applyFont="1" applyFill="1" applyBorder="1" applyAlignment="1" applyProtection="1">
      <alignment horizontal="center" vertical="center"/>
      <protection locked="0"/>
    </xf>
    <xf numFmtId="3" fontId="8" fillId="50" borderId="20" xfId="0" applyNumberFormat="1" applyFont="1" applyFill="1" applyBorder="1" applyAlignment="1" applyProtection="1">
      <alignment horizontal="center"/>
      <protection locked="0"/>
    </xf>
    <xf numFmtId="3" fontId="8" fillId="47" borderId="20" xfId="149" applyNumberFormat="1" applyFont="1" applyFill="1" applyBorder="1" applyAlignment="1" applyProtection="1">
      <alignment horizontal="left" vertical="center"/>
      <protection locked="0"/>
    </xf>
    <xf numFmtId="3" fontId="0" fillId="50" borderId="20" xfId="0" applyNumberFormat="1" applyFont="1" applyFill="1" applyBorder="1" applyAlignment="1" applyProtection="1">
      <alignment horizontal="center" vertical="center"/>
      <protection hidden="1"/>
    </xf>
    <xf numFmtId="3" fontId="0" fillId="50" borderId="21" xfId="0" applyNumberFormat="1" applyFont="1" applyFill="1" applyBorder="1" applyAlignment="1" applyProtection="1">
      <alignment horizontal="center" vertical="center"/>
      <protection hidden="1"/>
    </xf>
    <xf numFmtId="3" fontId="0" fillId="50" borderId="20" xfId="0" applyNumberFormat="1" applyFont="1" applyFill="1" applyBorder="1" applyAlignment="1" applyProtection="1">
      <alignment horizontal="center"/>
      <protection hidden="1"/>
    </xf>
    <xf numFmtId="3" fontId="0" fillId="50" borderId="21" xfId="0" applyNumberFormat="1" applyFont="1" applyFill="1" applyBorder="1" applyAlignment="1" applyProtection="1">
      <alignment horizontal="center"/>
      <protection hidden="1"/>
    </xf>
    <xf numFmtId="3" fontId="8" fillId="50" borderId="20" xfId="0" applyNumberFormat="1" applyFont="1" applyFill="1" applyBorder="1" applyAlignment="1" applyProtection="1">
      <alignment horizontal="center" vertical="center"/>
      <protection hidden="1"/>
    </xf>
    <xf numFmtId="3" fontId="8" fillId="50" borderId="21" xfId="0" applyNumberFormat="1" applyFont="1" applyFill="1" applyBorder="1" applyAlignment="1" applyProtection="1">
      <alignment horizontal="center" vertical="center"/>
      <protection hidden="1"/>
    </xf>
    <xf numFmtId="3" fontId="0" fillId="47" borderId="20" xfId="0" applyNumberFormat="1" applyFont="1" applyFill="1" applyBorder="1" applyAlignment="1" applyProtection="1">
      <alignment horizontal="center" vertical="center"/>
      <protection locked="0"/>
    </xf>
    <xf numFmtId="3" fontId="0" fillId="47" borderId="20" xfId="0" applyNumberFormat="1" applyFont="1" applyFill="1" applyBorder="1" applyAlignment="1" applyProtection="1">
      <alignment horizontal="center"/>
      <protection locked="0"/>
    </xf>
    <xf numFmtId="3" fontId="0" fillId="0" borderId="20" xfId="0" applyNumberFormat="1" applyFont="1" applyFill="1" applyBorder="1" applyAlignment="1" applyProtection="1">
      <alignment horizontal="center" vertical="center"/>
      <protection locked="0"/>
    </xf>
    <xf numFmtId="3" fontId="0" fillId="0" borderId="20" xfId="148" applyNumberFormat="1" applyFont="1" applyFill="1" applyBorder="1" applyAlignment="1" applyProtection="1">
      <alignment horizontal="center" vertical="center"/>
      <protection locked="0"/>
    </xf>
    <xf numFmtId="3" fontId="0" fillId="0" borderId="20" xfId="0" applyNumberFormat="1" applyFont="1" applyFill="1" applyBorder="1" applyAlignment="1" applyProtection="1">
      <alignment horizontal="center"/>
      <protection locked="0"/>
    </xf>
    <xf numFmtId="3" fontId="0" fillId="47" borderId="20" xfId="148" applyNumberFormat="1" applyFont="1" applyFill="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194" fontId="10" fillId="0" borderId="21" xfId="0" applyNumberFormat="1" applyFont="1" applyBorder="1" applyAlignment="1" applyProtection="1">
      <alignment horizontal="center"/>
      <protection hidden="1"/>
    </xf>
    <xf numFmtId="194" fontId="10" fillId="0" borderId="20" xfId="0" applyNumberFormat="1" applyFont="1" applyBorder="1" applyAlignment="1" applyProtection="1">
      <alignment horizontal="center"/>
      <protection hidden="1"/>
    </xf>
    <xf numFmtId="0" fontId="25" fillId="49" borderId="20" xfId="0" applyFont="1" applyFill="1" applyBorder="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0"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8" fillId="0" borderId="41" xfId="0" applyFont="1" applyFill="1" applyBorder="1" applyAlignment="1">
      <alignment/>
    </xf>
    <xf numFmtId="49" fontId="12" fillId="0" borderId="26"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2" fillId="0" borderId="26" xfId="137" applyNumberFormat="1" applyFont="1" applyFill="1" applyBorder="1" applyAlignment="1">
      <alignment horizontal="center" vertical="center" wrapText="1"/>
      <protection/>
    </xf>
    <xf numFmtId="49" fontId="33" fillId="0" borderId="25" xfId="137" applyNumberFormat="1" applyFont="1" applyFill="1" applyBorder="1" applyAlignment="1">
      <alignment horizontal="center" vertical="center" wrapText="1"/>
      <protection/>
    </xf>
    <xf numFmtId="49" fontId="0" fillId="3" borderId="35" xfId="137" applyNumberFormat="1" applyFont="1" applyFill="1" applyBorder="1" applyAlignment="1">
      <alignment horizontal="center"/>
      <protection/>
    </xf>
    <xf numFmtId="49" fontId="0" fillId="3" borderId="19" xfId="137" applyNumberFormat="1" applyFont="1" applyFill="1" applyBorder="1" applyAlignment="1">
      <alignment horizontal="center"/>
      <protection/>
    </xf>
    <xf numFmtId="49" fontId="0" fillId="3" borderId="36" xfId="137" applyNumberFormat="1" applyFont="1" applyFill="1" applyBorder="1" applyAlignment="1">
      <alignment horizontal="center"/>
      <protection/>
    </xf>
    <xf numFmtId="3" fontId="40" fillId="47" borderId="41" xfId="137" applyNumberFormat="1" applyFont="1" applyFill="1" applyBorder="1" applyAlignment="1" applyProtection="1">
      <alignment horizontal="center" vertical="center" wrapText="1"/>
      <protection/>
    </xf>
    <xf numFmtId="3" fontId="40" fillId="47" borderId="23" xfId="137" applyNumberFormat="1" applyFont="1" applyFill="1" applyBorder="1" applyAlignment="1" applyProtection="1">
      <alignment horizontal="center" vertical="center" wrapText="1"/>
      <protection/>
    </xf>
    <xf numFmtId="49" fontId="12" fillId="0" borderId="20" xfId="137" applyNumberFormat="1" applyFont="1" applyFill="1" applyBorder="1" applyAlignment="1" applyProtection="1">
      <alignment horizontal="center" vertical="center" wrapText="1"/>
      <protection/>
    </xf>
    <xf numFmtId="3" fontId="12" fillId="47" borderId="21" xfId="137" applyNumberFormat="1" applyFont="1" applyFill="1" applyBorder="1" applyAlignment="1" applyProtection="1">
      <alignment horizontal="center" vertical="center" wrapText="1"/>
      <protection/>
    </xf>
    <xf numFmtId="3" fontId="12" fillId="47" borderId="23" xfId="137" applyNumberFormat="1" applyFont="1" applyFill="1" applyBorder="1" applyAlignment="1" applyProtection="1">
      <alignment horizontal="center" vertical="center" wrapText="1"/>
      <protection/>
    </xf>
    <xf numFmtId="49" fontId="23" fillId="0" borderId="22" xfId="137" applyNumberFormat="1" applyFont="1" applyFill="1" applyBorder="1" applyAlignment="1">
      <alignment horizontal="center" vertical="center"/>
      <protection/>
    </xf>
    <xf numFmtId="49" fontId="39" fillId="0" borderId="0" xfId="137" applyNumberFormat="1" applyFont="1" applyAlignment="1">
      <alignment horizontal="center"/>
      <protection/>
    </xf>
    <xf numFmtId="49" fontId="0" fillId="0" borderId="0" xfId="137" applyNumberFormat="1" applyFont="1" applyAlignment="1">
      <alignment horizontal="left"/>
      <protection/>
    </xf>
    <xf numFmtId="49" fontId="12" fillId="0" borderId="26" xfId="137" applyNumberFormat="1" applyFont="1" applyBorder="1" applyAlignment="1">
      <alignment horizontal="center" vertical="center" wrapText="1"/>
      <protection/>
    </xf>
    <xf numFmtId="49" fontId="12" fillId="0" borderId="40" xfId="137" applyNumberFormat="1" applyFont="1" applyBorder="1" applyAlignment="1">
      <alignment horizontal="center" vertical="center" wrapText="1"/>
      <protection/>
    </xf>
    <xf numFmtId="49" fontId="12" fillId="0" borderId="25" xfId="137" applyNumberFormat="1" applyFont="1" applyBorder="1" applyAlignment="1">
      <alignment horizontal="center" vertical="center" wrapText="1"/>
      <protection/>
    </xf>
    <xf numFmtId="49" fontId="7" fillId="0" borderId="0" xfId="137" applyNumberFormat="1" applyFont="1" applyBorder="1" applyAlignment="1">
      <alignment horizontal="left" wrapText="1"/>
      <protection/>
    </xf>
    <xf numFmtId="49" fontId="19" fillId="47" borderId="0" xfId="137" applyNumberFormat="1" applyFont="1" applyFill="1" applyAlignment="1">
      <alignment horizontal="center" vertical="center" wrapText="1"/>
      <protection/>
    </xf>
    <xf numFmtId="0" fontId="62" fillId="3" borderId="26" xfId="137" applyNumberFormat="1" applyFont="1" applyFill="1" applyBorder="1" applyAlignment="1">
      <alignment horizontal="center" vertical="center" wrapText="1"/>
      <protection/>
    </xf>
    <xf numFmtId="0" fontId="62" fillId="3" borderId="25" xfId="137" applyNumberFormat="1" applyFont="1" applyFill="1" applyBorder="1" applyAlignment="1">
      <alignment horizontal="center" vertical="center" wrapText="1"/>
      <protection/>
    </xf>
    <xf numFmtId="0" fontId="12" fillId="0" borderId="35" xfId="137" applyNumberFormat="1" applyFont="1" applyBorder="1" applyAlignment="1">
      <alignment horizontal="center" vertical="center" wrapText="1"/>
      <protection/>
    </xf>
    <xf numFmtId="0" fontId="12" fillId="0" borderId="36" xfId="137" applyNumberFormat="1" applyFont="1" applyBorder="1" applyAlignment="1">
      <alignment horizontal="center" vertical="center" wrapText="1"/>
      <protection/>
    </xf>
    <xf numFmtId="0" fontId="12" fillId="0" borderId="24" xfId="137" applyNumberFormat="1" applyFont="1" applyBorder="1" applyAlignment="1">
      <alignment horizontal="center" vertical="center" wrapText="1"/>
      <protection/>
    </xf>
    <xf numFmtId="0" fontId="12" fillId="0" borderId="39" xfId="137" applyNumberFormat="1" applyFont="1" applyBorder="1" applyAlignment="1">
      <alignment horizontal="center" vertical="center" wrapText="1"/>
      <protection/>
    </xf>
    <xf numFmtId="49" fontId="12" fillId="0" borderId="20" xfId="137" applyNumberFormat="1" applyFont="1" applyFill="1" applyBorder="1" applyAlignment="1">
      <alignment horizontal="center" vertical="center" wrapText="1"/>
      <protection/>
    </xf>
    <xf numFmtId="49" fontId="7" fillId="0" borderId="0" xfId="137" applyNumberFormat="1" applyFont="1" applyAlignment="1">
      <alignment horizontal="left"/>
      <protection/>
    </xf>
    <xf numFmtId="49" fontId="23" fillId="0" borderId="0" xfId="137" applyNumberFormat="1" applyFont="1" applyAlignment="1">
      <alignment horizontal="left"/>
      <protection/>
    </xf>
    <xf numFmtId="49" fontId="0" fillId="0" borderId="0" xfId="137" applyNumberFormat="1" applyFont="1" applyBorder="1" applyAlignment="1">
      <alignment horizontal="left" wrapText="1"/>
      <protection/>
    </xf>
    <xf numFmtId="49" fontId="30" fillId="0" borderId="0" xfId="137" applyNumberFormat="1" applyFont="1" applyBorder="1" applyAlignment="1">
      <alignment horizontal="center" wrapText="1"/>
      <protection/>
    </xf>
    <xf numFmtId="49" fontId="37" fillId="0" borderId="0" xfId="137" applyNumberFormat="1" applyFont="1" applyBorder="1" applyAlignment="1">
      <alignment horizontal="center" wrapText="1"/>
      <protection/>
    </xf>
    <xf numFmtId="0" fontId="21" fillId="0" borderId="20" xfId="137" applyNumberFormat="1" applyFont="1" applyBorder="1" applyAlignment="1">
      <alignment horizontal="center" vertical="center" wrapText="1"/>
      <protection/>
    </xf>
    <xf numFmtId="49" fontId="12" fillId="44" borderId="26" xfId="137" applyNumberFormat="1" applyFont="1" applyFill="1" applyBorder="1" applyAlignment="1">
      <alignment horizontal="center" vertical="center"/>
      <protection/>
    </xf>
    <xf numFmtId="49" fontId="12" fillId="44" borderId="25" xfId="137" applyNumberFormat="1" applyFont="1" applyFill="1" applyBorder="1" applyAlignment="1">
      <alignment horizontal="center" vertical="center"/>
      <protection/>
    </xf>
    <xf numFmtId="0" fontId="61" fillId="3" borderId="26" xfId="137" applyNumberFormat="1" applyFont="1" applyFill="1" applyBorder="1" applyAlignment="1">
      <alignment horizontal="center" vertical="center" wrapText="1"/>
      <protection/>
    </xf>
    <xf numFmtId="0" fontId="61" fillId="3" borderId="25" xfId="137" applyNumberFormat="1" applyFont="1" applyFill="1" applyBorder="1" applyAlignment="1">
      <alignment horizontal="center" vertical="center" wrapText="1"/>
      <protection/>
    </xf>
    <xf numFmtId="0" fontId="30" fillId="0" borderId="0" xfId="137" applyFont="1" applyAlignment="1">
      <alignment horizontal="center"/>
      <protection/>
    </xf>
    <xf numFmtId="49" fontId="30" fillId="47" borderId="0" xfId="137" applyNumberFormat="1" applyFont="1" applyFill="1" applyAlignment="1">
      <alignment horizontal="center"/>
      <protection/>
    </xf>
    <xf numFmtId="49" fontId="12" fillId="0" borderId="25" xfId="137" applyNumberFormat="1" applyFont="1" applyFill="1" applyBorder="1" applyAlignment="1">
      <alignment horizontal="center" vertical="center" wrapText="1"/>
      <protection/>
    </xf>
    <xf numFmtId="49" fontId="34" fillId="0" borderId="0" xfId="137" applyNumberFormat="1" applyFont="1" applyAlignment="1">
      <alignment horizontal="center" wrapText="1"/>
      <protection/>
    </xf>
    <xf numFmtId="49" fontId="30" fillId="0" borderId="0" xfId="137" applyNumberFormat="1" applyFont="1" applyAlignment="1">
      <alignment horizontal="center"/>
      <protection/>
    </xf>
    <xf numFmtId="49" fontId="71" fillId="0" borderId="0" xfId="137" applyNumberFormat="1" applyFont="1" applyBorder="1" applyAlignment="1">
      <alignment horizontal="center" wrapText="1"/>
      <protection/>
    </xf>
    <xf numFmtId="49" fontId="46" fillId="0" borderId="0" xfId="137" applyNumberFormat="1" applyFont="1" applyBorder="1" applyAlignment="1">
      <alignment horizontal="center" wrapText="1"/>
      <protection/>
    </xf>
    <xf numFmtId="49" fontId="74" fillId="3" borderId="26" xfId="137" applyNumberFormat="1" applyFont="1" applyFill="1" applyBorder="1" applyAlignment="1">
      <alignment horizontal="center" vertical="center" wrapText="1"/>
      <protection/>
    </xf>
    <xf numFmtId="49" fontId="74" fillId="3" borderId="25" xfId="137" applyNumberFormat="1" applyFont="1" applyFill="1" applyBorder="1" applyAlignment="1">
      <alignment horizontal="center" vertical="center" wrapText="1"/>
      <protection/>
    </xf>
    <xf numFmtId="49" fontId="7" fillId="0" borderId="0" xfId="137" applyNumberFormat="1" applyFont="1" applyFill="1" applyAlignment="1">
      <alignment horizontal="left"/>
      <protection/>
    </xf>
    <xf numFmtId="49" fontId="11" fillId="0" borderId="20" xfId="137" applyNumberFormat="1" applyFont="1" applyFill="1" applyBorder="1" applyAlignment="1">
      <alignment horizontal="center" vertical="center" wrapText="1"/>
      <protection/>
    </xf>
    <xf numFmtId="49" fontId="11" fillId="0" borderId="26" xfId="137" applyNumberFormat="1" applyFont="1" applyFill="1" applyBorder="1" applyAlignment="1">
      <alignment horizontal="center" vertical="center" wrapText="1"/>
      <protection/>
    </xf>
    <xf numFmtId="49" fontId="11" fillId="0" borderId="40" xfId="137" applyNumberFormat="1" applyFont="1" applyFill="1" applyBorder="1" applyAlignment="1">
      <alignment horizontal="center" vertical="center" wrapText="1"/>
      <protection/>
    </xf>
    <xf numFmtId="49" fontId="11" fillId="0" borderId="25" xfId="137" applyNumberFormat="1" applyFont="1" applyFill="1" applyBorder="1" applyAlignment="1">
      <alignment horizontal="center" vertical="center" wrapText="1"/>
      <protection/>
    </xf>
    <xf numFmtId="49" fontId="23"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7" fillId="0" borderId="0" xfId="137" applyNumberFormat="1" applyFont="1" applyFill="1" applyAlignment="1">
      <alignment horizontal="center" vertical="top" wrapText="1"/>
      <protection/>
    </xf>
    <xf numFmtId="49" fontId="7" fillId="0" borderId="20" xfId="137" applyNumberFormat="1" applyFont="1" applyFill="1" applyBorder="1" applyAlignment="1">
      <alignment horizontal="center"/>
      <protection/>
    </xf>
    <xf numFmtId="49" fontId="12" fillId="44" borderId="26" xfId="137" applyNumberFormat="1" applyFont="1" applyFill="1" applyBorder="1" applyAlignment="1">
      <alignment horizontal="center"/>
      <protection/>
    </xf>
    <xf numFmtId="49" fontId="12" fillId="44" borderId="25" xfId="137" applyNumberFormat="1" applyFont="1" applyFill="1" applyBorder="1" applyAlignment="1">
      <alignment horizontal="center"/>
      <protection/>
    </xf>
    <xf numFmtId="49" fontId="26" fillId="0" borderId="26" xfId="137" applyNumberFormat="1" applyFont="1" applyFill="1" applyBorder="1" applyAlignment="1">
      <alignment horizontal="center" vertical="center" wrapText="1"/>
      <protection/>
    </xf>
    <xf numFmtId="49" fontId="26" fillId="0" borderId="25" xfId="137" applyNumberFormat="1" applyFont="1" applyFill="1" applyBorder="1" applyAlignment="1">
      <alignment horizontal="center" vertical="center" wrapText="1"/>
      <protection/>
    </xf>
    <xf numFmtId="0" fontId="11" fillId="0" borderId="35" xfId="137" applyNumberFormat="1" applyFont="1" applyFill="1" applyBorder="1" applyAlignment="1">
      <alignment horizontal="center" vertical="center" wrapText="1"/>
      <protection/>
    </xf>
    <xf numFmtId="0" fontId="11" fillId="0" borderId="36" xfId="137" applyNumberFormat="1" applyFont="1" applyFill="1" applyBorder="1" applyAlignment="1">
      <alignment horizontal="center" vertical="center" wrapText="1"/>
      <protection/>
    </xf>
    <xf numFmtId="0" fontId="11" fillId="0" borderId="24" xfId="137" applyNumberFormat="1" applyFont="1" applyFill="1" applyBorder="1" applyAlignment="1">
      <alignment horizontal="center" vertical="center" wrapText="1"/>
      <protection/>
    </xf>
    <xf numFmtId="0" fontId="11" fillId="0" borderId="39" xfId="137" applyNumberFormat="1" applyFont="1" applyFill="1" applyBorder="1" applyAlignment="1">
      <alignment horizontal="center" vertical="center" wrapText="1"/>
      <protection/>
    </xf>
    <xf numFmtId="0" fontId="11" fillId="0" borderId="27" xfId="137" applyNumberFormat="1" applyFont="1" applyFill="1" applyBorder="1" applyAlignment="1">
      <alignment horizontal="center" vertical="center" wrapText="1"/>
      <protection/>
    </xf>
    <xf numFmtId="0" fontId="11" fillId="0" borderId="37" xfId="137" applyNumberFormat="1" applyFont="1" applyFill="1" applyBorder="1" applyAlignment="1">
      <alignment horizontal="center" vertical="center" wrapText="1"/>
      <protection/>
    </xf>
    <xf numFmtId="49" fontId="11" fillId="0" borderId="41" xfId="137" applyNumberFormat="1" applyFont="1" applyFill="1" applyBorder="1" applyAlignment="1">
      <alignment horizontal="center" vertical="center" wrapText="1"/>
      <protection/>
    </xf>
    <xf numFmtId="49" fontId="11" fillId="0" borderId="23" xfId="137" applyNumberFormat="1" applyFont="1" applyFill="1" applyBorder="1" applyAlignment="1">
      <alignment horizontal="center" vertical="center" wrapText="1"/>
      <protection/>
    </xf>
    <xf numFmtId="49" fontId="73" fillId="3" borderId="26" xfId="137" applyNumberFormat="1" applyFont="1" applyFill="1" applyBorder="1" applyAlignment="1">
      <alignment horizontal="center" vertical="center" wrapText="1"/>
      <protection/>
    </xf>
    <xf numFmtId="49" fontId="73" fillId="3" borderId="25" xfId="137" applyNumberFormat="1" applyFont="1" applyFill="1" applyBorder="1" applyAlignment="1">
      <alignment horizontal="center" vertical="center" wrapText="1"/>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7" fillId="0" borderId="0" xfId="137" applyNumberFormat="1" applyFont="1" applyFill="1" applyBorder="1" applyAlignment="1">
      <alignment horizontal="left" wrapText="1"/>
      <protection/>
    </xf>
    <xf numFmtId="49" fontId="0" fillId="0" borderId="0" xfId="137" applyNumberFormat="1" applyFont="1" applyFill="1" applyBorder="1" applyAlignment="1">
      <alignment horizontal="left" wrapText="1"/>
      <protection/>
    </xf>
    <xf numFmtId="49" fontId="11" fillId="0" borderId="22" xfId="137" applyNumberFormat="1" applyFont="1" applyFill="1" applyBorder="1" applyAlignment="1">
      <alignment horizontal="center" vertical="center" wrapText="1"/>
      <protection/>
    </xf>
    <xf numFmtId="49" fontId="20" fillId="0" borderId="0" xfId="137" applyNumberFormat="1" applyFont="1" applyFill="1" applyBorder="1" applyAlignment="1">
      <alignment horizontal="center" vertical="center" wrapText="1"/>
      <protection/>
    </xf>
    <xf numFmtId="49" fontId="18" fillId="0" borderId="0" xfId="137" applyNumberFormat="1" applyFont="1" applyFill="1" applyAlignment="1">
      <alignment horizontal="left" wrapText="1"/>
      <protection/>
    </xf>
    <xf numFmtId="49" fontId="18" fillId="0" borderId="0" xfId="137" applyNumberFormat="1" applyFont="1" applyFill="1" applyAlignment="1">
      <alignment horizontal="center" wrapText="1"/>
      <protection/>
    </xf>
    <xf numFmtId="0" fontId="7" fillId="0" borderId="0" xfId="137" applyFont="1" applyAlignment="1">
      <alignment horizontal="center"/>
      <protection/>
    </xf>
    <xf numFmtId="49" fontId="7" fillId="47" borderId="0" xfId="137" applyNumberFormat="1" applyFont="1" applyFill="1" applyAlignment="1">
      <alignment horizontal="center"/>
      <protection/>
    </xf>
    <xf numFmtId="49" fontId="28" fillId="0" borderId="0" xfId="137" applyNumberFormat="1" applyFont="1" applyFill="1" applyBorder="1" applyAlignment="1">
      <alignment horizontal="center" wrapText="1"/>
      <protection/>
    </xf>
    <xf numFmtId="49" fontId="20" fillId="0" borderId="0" xfId="137" applyNumberFormat="1" applyFont="1" applyFill="1" applyBorder="1" applyAlignment="1">
      <alignment horizontal="center" wrapText="1"/>
      <protection/>
    </xf>
    <xf numFmtId="49" fontId="77" fillId="0" borderId="0" xfId="137" applyNumberFormat="1" applyFont="1" applyFill="1" applyAlignment="1">
      <alignment horizontal="center"/>
      <protection/>
    </xf>
    <xf numFmtId="49" fontId="23" fillId="0" borderId="0" xfId="137" applyNumberFormat="1" applyFont="1" applyFill="1" applyAlignment="1">
      <alignment horizontal="center"/>
      <protection/>
    </xf>
    <xf numFmtId="49" fontId="7" fillId="0" borderId="20" xfId="137" applyNumberFormat="1" applyFont="1" applyFill="1" applyBorder="1" applyAlignment="1">
      <alignment horizontal="center" vertical="center" wrapText="1"/>
      <protection/>
    </xf>
    <xf numFmtId="49" fontId="25" fillId="0" borderId="20" xfId="137" applyNumberFormat="1" applyFont="1" applyFill="1" applyBorder="1" applyAlignment="1">
      <alignment horizontal="center" vertical="center" wrapText="1"/>
      <protection/>
    </xf>
    <xf numFmtId="49" fontId="7" fillId="0" borderId="20" xfId="137" applyNumberFormat="1" applyFont="1" applyBorder="1" applyAlignment="1">
      <alignment horizontal="center"/>
      <protection/>
    </xf>
    <xf numFmtId="49" fontId="19" fillId="0" borderId="0" xfId="137" applyNumberFormat="1" applyFont="1" applyAlignment="1">
      <alignment horizontal="center" wrapText="1"/>
      <protection/>
    </xf>
    <xf numFmtId="49" fontId="23" fillId="0" borderId="22" xfId="137" applyNumberFormat="1" applyFont="1" applyBorder="1" applyAlignment="1">
      <alignment horizontal="left"/>
      <protection/>
    </xf>
    <xf numFmtId="49" fontId="23" fillId="0" borderId="0" xfId="137" applyNumberFormat="1" applyFont="1" applyAlignment="1">
      <alignment horizontal="center"/>
      <protection/>
    </xf>
    <xf numFmtId="49" fontId="23" fillId="0" borderId="0" xfId="137" applyNumberFormat="1" applyFont="1" applyBorder="1" applyAlignment="1">
      <alignment horizontal="left"/>
      <protection/>
    </xf>
    <xf numFmtId="49" fontId="0" fillId="0" borderId="0" xfId="137" applyNumberFormat="1" applyFont="1" applyAlignment="1">
      <alignment horizontal="left" wrapText="1"/>
      <protection/>
    </xf>
    <xf numFmtId="49" fontId="7" fillId="0" borderId="0" xfId="137" applyNumberFormat="1" applyFont="1" applyAlignment="1">
      <alignment horizontal="left" wrapText="1"/>
      <protection/>
    </xf>
    <xf numFmtId="49" fontId="0" fillId="0" borderId="0" xfId="137" applyNumberFormat="1" applyFont="1" applyAlignment="1">
      <alignment/>
      <protection/>
    </xf>
    <xf numFmtId="49" fontId="37" fillId="0" borderId="0" xfId="137" applyNumberFormat="1" applyFont="1" applyBorder="1" applyAlignment="1">
      <alignment horizontal="center"/>
      <protection/>
    </xf>
    <xf numFmtId="49" fontId="30" fillId="0" borderId="0" xfId="137" applyNumberFormat="1" applyFont="1" applyBorder="1" applyAlignment="1">
      <alignment horizontal="center"/>
      <protection/>
    </xf>
    <xf numFmtId="49" fontId="12" fillId="0" borderId="35" xfId="137" applyNumberFormat="1" applyFont="1" applyFill="1" applyBorder="1" applyAlignment="1">
      <alignment horizontal="center" vertical="center" wrapText="1"/>
      <protection/>
    </xf>
    <xf numFmtId="49" fontId="12" fillId="0" borderId="36" xfId="137" applyNumberFormat="1" applyFont="1" applyFill="1" applyBorder="1" applyAlignment="1">
      <alignment horizontal="center" vertical="center" wrapText="1"/>
      <protection/>
    </xf>
    <xf numFmtId="49" fontId="12" fillId="0" borderId="24" xfId="137" applyNumberFormat="1" applyFont="1" applyFill="1" applyBorder="1" applyAlignment="1">
      <alignment horizontal="center" vertical="center" wrapText="1"/>
      <protection/>
    </xf>
    <xf numFmtId="49" fontId="12" fillId="0" borderId="39" xfId="137" applyNumberFormat="1" applyFont="1" applyFill="1" applyBorder="1" applyAlignment="1">
      <alignment horizontal="center" vertical="center" wrapText="1"/>
      <protection/>
    </xf>
    <xf numFmtId="49" fontId="12" fillId="0" borderId="27" xfId="137" applyNumberFormat="1" applyFont="1" applyFill="1" applyBorder="1" applyAlignment="1">
      <alignment horizontal="center" vertical="center" wrapText="1"/>
      <protection/>
    </xf>
    <xf numFmtId="49" fontId="12" fillId="0" borderId="37" xfId="137" applyNumberFormat="1" applyFont="1" applyFill="1" applyBorder="1" applyAlignment="1">
      <alignment horizontal="center" vertical="center" wrapText="1"/>
      <protection/>
    </xf>
    <xf numFmtId="49" fontId="62" fillId="3" borderId="26" xfId="137" applyNumberFormat="1" applyFont="1" applyFill="1" applyBorder="1" applyAlignment="1">
      <alignment horizontal="center" wrapText="1"/>
      <protection/>
    </xf>
    <xf numFmtId="49" fontId="62" fillId="3" borderId="25" xfId="137" applyNumberFormat="1" applyFont="1" applyFill="1" applyBorder="1" applyAlignment="1">
      <alignment horizontal="center" wrapText="1"/>
      <protection/>
    </xf>
    <xf numFmtId="49" fontId="61" fillId="3" borderId="26" xfId="137" applyNumberFormat="1" applyFont="1" applyFill="1" applyBorder="1" applyAlignment="1">
      <alignment horizontal="center" wrapText="1"/>
      <protection/>
    </xf>
    <xf numFmtId="49" fontId="61" fillId="3" borderId="25" xfId="137" applyNumberFormat="1" applyFont="1" applyFill="1" applyBorder="1" applyAlignment="1">
      <alignment horizontal="center" wrapText="1"/>
      <protection/>
    </xf>
    <xf numFmtId="49" fontId="18" fillId="0" borderId="0" xfId="137" applyNumberFormat="1" applyFont="1" applyBorder="1" applyAlignment="1">
      <alignment wrapText="1"/>
      <protection/>
    </xf>
    <xf numFmtId="49" fontId="18" fillId="0" borderId="0" xfId="137" applyNumberFormat="1" applyFont="1" applyBorder="1" applyAlignment="1">
      <alignment horizontal="center" wrapText="1"/>
      <protection/>
    </xf>
    <xf numFmtId="49" fontId="12" fillId="44" borderId="26" xfId="137" applyNumberFormat="1" applyFont="1" applyFill="1" applyBorder="1" applyAlignment="1">
      <alignment horizontal="center" vertical="center" wrapText="1"/>
      <protection/>
    </xf>
    <xf numFmtId="49" fontId="12" fillId="44" borderId="25" xfId="137" applyNumberFormat="1" applyFont="1" applyFill="1" applyBorder="1" applyAlignment="1">
      <alignment horizontal="center" vertical="center" wrapText="1"/>
      <protection/>
    </xf>
    <xf numFmtId="49" fontId="21" fillId="0" borderId="26" xfId="137" applyNumberFormat="1" applyFont="1" applyBorder="1" applyAlignment="1">
      <alignment horizontal="center" wrapText="1"/>
      <protection/>
    </xf>
    <xf numFmtId="49" fontId="21" fillId="0" borderId="25" xfId="137" applyNumberFormat="1" applyFont="1" applyBorder="1" applyAlignment="1">
      <alignment horizontal="center" wrapText="1"/>
      <protection/>
    </xf>
    <xf numFmtId="49" fontId="34" fillId="0" borderId="0" xfId="137" applyNumberFormat="1" applyFont="1" applyBorder="1" applyAlignment="1">
      <alignment horizontal="center" wrapText="1"/>
      <protection/>
    </xf>
    <xf numFmtId="49" fontId="34" fillId="0" borderId="0" xfId="137" applyNumberFormat="1" applyFont="1" applyAlignment="1">
      <alignment horizontal="center"/>
      <protection/>
    </xf>
    <xf numFmtId="49" fontId="11" fillId="0" borderId="20" xfId="140" applyNumberFormat="1" applyFont="1" applyFill="1" applyBorder="1" applyAlignment="1">
      <alignment horizontal="center" vertical="center" wrapText="1"/>
      <protection/>
    </xf>
    <xf numFmtId="49" fontId="91" fillId="3" borderId="26" xfId="140" applyNumberFormat="1" applyFont="1" applyFill="1" applyBorder="1" applyAlignment="1">
      <alignment horizontal="center" vertical="center" wrapText="1"/>
      <protection/>
    </xf>
    <xf numFmtId="49" fontId="91" fillId="3" borderId="25" xfId="140" applyNumberFormat="1" applyFont="1" applyFill="1" applyBorder="1" applyAlignment="1">
      <alignment horizontal="center" vertical="center" wrapText="1"/>
      <protection/>
    </xf>
    <xf numFmtId="49" fontId="11" fillId="0" borderId="25" xfId="140" applyNumberFormat="1" applyFont="1" applyFill="1" applyBorder="1" applyAlignment="1">
      <alignment horizontal="center" vertical="center" wrapText="1"/>
      <protection/>
    </xf>
    <xf numFmtId="49" fontId="7" fillId="0" borderId="0" xfId="140" applyNumberFormat="1" applyFont="1" applyBorder="1" applyAlignment="1">
      <alignment horizontal="left"/>
      <protection/>
    </xf>
    <xf numFmtId="49" fontId="11" fillId="0" borderId="3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49" fontId="11" fillId="0" borderId="24" xfId="140" applyNumberFormat="1" applyFont="1" applyFill="1" applyBorder="1" applyAlignment="1">
      <alignment horizontal="center" vertical="center"/>
      <protection/>
    </xf>
    <xf numFmtId="49" fontId="11" fillId="0" borderId="39"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9" fillId="0" borderId="0" xfId="140" applyNumberFormat="1" applyFont="1" applyFill="1" applyAlignment="1">
      <alignment horizontal="center" wrapText="1"/>
      <protection/>
    </xf>
    <xf numFmtId="49" fontId="19" fillId="0" borderId="0" xfId="140" applyNumberFormat="1" applyFont="1" applyAlignment="1">
      <alignment horizontal="center"/>
      <protection/>
    </xf>
    <xf numFmtId="49" fontId="8" fillId="0" borderId="0" xfId="140" applyNumberFormat="1" applyFont="1" applyAlignment="1">
      <alignment horizontal="left"/>
      <protection/>
    </xf>
    <xf numFmtId="49" fontId="11" fillId="0" borderId="26" xfId="140" applyNumberFormat="1" applyFont="1" applyFill="1" applyBorder="1" applyAlignment="1">
      <alignment horizontal="center" vertical="center"/>
      <protection/>
    </xf>
    <xf numFmtId="49" fontId="11" fillId="0" borderId="40" xfId="140" applyNumberFormat="1" applyFont="1" applyFill="1" applyBorder="1" applyAlignment="1">
      <alignment horizontal="center" vertical="center"/>
      <protection/>
    </xf>
    <xf numFmtId="49" fontId="7" fillId="0" borderId="0" xfId="140" applyNumberFormat="1" applyFont="1" applyFill="1" applyAlignment="1">
      <alignment horizontal="left"/>
      <protection/>
    </xf>
    <xf numFmtId="49" fontId="39" fillId="0" borderId="0" xfId="140" applyNumberFormat="1" applyFont="1" applyAlignment="1">
      <alignment horizontal="center"/>
      <protection/>
    </xf>
    <xf numFmtId="49" fontId="23" fillId="0" borderId="0" xfId="140" applyNumberFormat="1" applyFont="1" applyBorder="1" applyAlignment="1">
      <alignment horizontal="left"/>
      <protection/>
    </xf>
    <xf numFmtId="49" fontId="11" fillId="0" borderId="26" xfId="140" applyNumberFormat="1" applyFont="1" applyFill="1" applyBorder="1" applyAlignment="1">
      <alignment horizontal="center" vertical="center" wrapText="1"/>
      <protection/>
    </xf>
    <xf numFmtId="49" fontId="92" fillId="3" borderId="26" xfId="140" applyNumberFormat="1" applyFont="1" applyFill="1" applyBorder="1" applyAlignment="1">
      <alignment horizontal="center" vertical="center" wrapText="1"/>
      <protection/>
    </xf>
    <xf numFmtId="49" fontId="92" fillId="3" borderId="25"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0" fontId="30" fillId="47" borderId="0" xfId="140" applyFont="1" applyFill="1" applyBorder="1" applyAlignment="1">
      <alignment horizontal="center"/>
      <protection/>
    </xf>
    <xf numFmtId="49" fontId="37" fillId="0" borderId="0" xfId="140" applyNumberFormat="1" applyFont="1" applyAlignment="1">
      <alignment horizontal="center"/>
      <protection/>
    </xf>
    <xf numFmtId="49" fontId="30" fillId="0" borderId="0" xfId="140" applyNumberFormat="1" applyFont="1" applyBorder="1" applyAlignment="1">
      <alignment horizontal="center" wrapText="1"/>
      <protection/>
    </xf>
    <xf numFmtId="49" fontId="11" fillId="0" borderId="26" xfId="140" applyNumberFormat="1" applyFont="1" applyBorder="1" applyAlignment="1">
      <alignment horizontal="center" vertical="center" wrapText="1"/>
      <protection/>
    </xf>
    <xf numFmtId="49" fontId="11" fillId="0" borderId="25" xfId="140" applyNumberFormat="1" applyFont="1" applyBorder="1" applyAlignment="1">
      <alignment horizontal="center" vertical="center" wrapText="1"/>
      <protection/>
    </xf>
    <xf numFmtId="49" fontId="30" fillId="0" borderId="0" xfId="140" applyNumberFormat="1" applyFont="1" applyBorder="1" applyAlignment="1">
      <alignment horizontal="center"/>
      <protection/>
    </xf>
    <xf numFmtId="49" fontId="82" fillId="4" borderId="21" xfId="140" applyNumberFormat="1" applyFont="1" applyFill="1" applyBorder="1" applyAlignment="1">
      <alignment horizontal="center" vertical="center" wrapText="1"/>
      <protection/>
    </xf>
    <xf numFmtId="49" fontId="82" fillId="4" borderId="41" xfId="140" applyNumberFormat="1" applyFont="1" applyFill="1" applyBorder="1" applyAlignment="1">
      <alignment horizontal="center" vertical="center" wrapText="1"/>
      <protection/>
    </xf>
    <xf numFmtId="49" fontId="82" fillId="4" borderId="23" xfId="140" applyNumberFormat="1" applyFont="1" applyFill="1" applyBorder="1" applyAlignment="1">
      <alignment horizontal="center" vertical="center" wrapText="1"/>
      <protection/>
    </xf>
    <xf numFmtId="49" fontId="0" fillId="0" borderId="0" xfId="140" applyNumberFormat="1" applyFont="1" applyAlignment="1">
      <alignment horizontal="left"/>
      <protection/>
    </xf>
    <xf numFmtId="49" fontId="90" fillId="0" borderId="26" xfId="140" applyNumberFormat="1" applyFont="1" applyBorder="1" applyAlignment="1">
      <alignment horizontal="center" vertical="center" wrapText="1"/>
      <protection/>
    </xf>
    <xf numFmtId="49" fontId="90" fillId="0" borderId="25" xfId="140" applyNumberFormat="1" applyFont="1" applyBorder="1" applyAlignment="1">
      <alignment horizontal="center" vertical="center" wrapText="1"/>
      <protection/>
    </xf>
    <xf numFmtId="49" fontId="37" fillId="0" borderId="0" xfId="140" applyNumberFormat="1" applyFont="1" applyBorder="1" applyAlignment="1">
      <alignment horizontal="center" wrapText="1"/>
      <protection/>
    </xf>
    <xf numFmtId="49" fontId="11" fillId="0" borderId="21" xfId="140" applyNumberFormat="1" applyFont="1" applyFill="1" applyBorder="1" applyAlignment="1">
      <alignment horizontal="center" vertical="center" wrapText="1"/>
      <protection/>
    </xf>
    <xf numFmtId="49" fontId="11" fillId="0" borderId="41" xfId="140" applyNumberFormat="1" applyFont="1" applyFill="1" applyBorder="1" applyAlignment="1">
      <alignment horizontal="center" vertical="center" wrapText="1"/>
      <protection/>
    </xf>
    <xf numFmtId="49" fontId="11" fillId="0" borderId="23" xfId="140" applyNumberFormat="1" applyFont="1" applyFill="1" applyBorder="1" applyAlignment="1">
      <alignment horizontal="center" vertical="center" wrapText="1"/>
      <protection/>
    </xf>
    <xf numFmtId="49" fontId="18" fillId="0" borderId="0" xfId="140" applyNumberFormat="1" applyFont="1" applyAlignment="1">
      <alignment horizontal="center"/>
      <protection/>
    </xf>
    <xf numFmtId="49" fontId="37" fillId="0" borderId="0" xfId="140" applyNumberFormat="1" applyFont="1" applyBorder="1" applyAlignment="1">
      <alignment horizontal="center"/>
      <protection/>
    </xf>
    <xf numFmtId="0" fontId="17" fillId="0" borderId="20" xfId="140" applyFont="1" applyBorder="1" applyAlignment="1">
      <alignment horizontal="center" vertical="center" wrapText="1"/>
      <protection/>
    </xf>
    <xf numFmtId="0" fontId="11" fillId="0" borderId="20" xfId="140" applyFont="1" applyBorder="1" applyAlignment="1">
      <alignment horizontal="center" vertical="center" wrapText="1"/>
      <protection/>
    </xf>
    <xf numFmtId="3" fontId="0" fillId="47" borderId="0" xfId="140" applyNumberFormat="1" applyFont="1" applyFill="1" applyBorder="1" applyAlignment="1">
      <alignment horizontal="left"/>
      <protection/>
    </xf>
    <xf numFmtId="0" fontId="7" fillId="0" borderId="0" xfId="140" applyFont="1" applyBorder="1" applyAlignment="1">
      <alignment horizontal="left"/>
      <protection/>
    </xf>
    <xf numFmtId="0" fontId="0" fillId="0" borderId="0" xfId="140" applyFont="1" applyBorder="1" applyAlignment="1">
      <alignment horizontal="left"/>
      <protection/>
    </xf>
    <xf numFmtId="0" fontId="11" fillId="0" borderId="20" xfId="140" applyFont="1" applyFill="1" applyBorder="1" applyAlignment="1">
      <alignment horizontal="center" vertical="center" wrapText="1"/>
      <protection/>
    </xf>
    <xf numFmtId="0" fontId="94" fillId="0" borderId="0" xfId="140" applyFont="1" applyAlignment="1">
      <alignment horizontal="center"/>
      <protection/>
    </xf>
    <xf numFmtId="0" fontId="7" fillId="0" borderId="0" xfId="140" applyNumberFormat="1" applyFont="1" applyAlignment="1">
      <alignment horizontal="left"/>
      <protection/>
    </xf>
    <xf numFmtId="0" fontId="0" fillId="0" borderId="0" xfId="140" applyFont="1" applyAlignment="1">
      <alignment horizontal="left"/>
      <protection/>
    </xf>
    <xf numFmtId="0" fontId="0" fillId="0" borderId="0" xfId="140" applyFont="1" applyBorder="1" applyAlignment="1">
      <alignment/>
      <protection/>
    </xf>
    <xf numFmtId="0" fontId="19" fillId="0" borderId="0" xfId="140" applyFont="1" applyAlignment="1">
      <alignment horizontal="center" wrapText="1"/>
      <protection/>
    </xf>
    <xf numFmtId="0" fontId="18" fillId="0" borderId="0" xfId="140" applyFont="1" applyBorder="1" applyAlignment="1">
      <alignment horizontal="center"/>
      <protection/>
    </xf>
    <xf numFmtId="0" fontId="19" fillId="0" borderId="0" xfId="140" applyFont="1" applyAlignment="1">
      <alignment horizontal="center"/>
      <protection/>
    </xf>
    <xf numFmtId="0" fontId="39" fillId="0" borderId="0" xfId="140" applyFont="1" applyAlignment="1">
      <alignment horizontal="center"/>
      <protection/>
    </xf>
    <xf numFmtId="0" fontId="74" fillId="3" borderId="26" xfId="140" applyFont="1" applyFill="1" applyBorder="1" applyAlignment="1">
      <alignment horizontal="center" vertical="center" wrapText="1"/>
      <protection/>
    </xf>
    <xf numFmtId="0" fontId="74" fillId="3" borderId="25" xfId="140" applyFont="1" applyFill="1" applyBorder="1" applyAlignment="1">
      <alignment horizontal="center" vertical="center" wrapText="1"/>
      <protection/>
    </xf>
    <xf numFmtId="0" fontId="11" fillId="0" borderId="25" xfId="140" applyFont="1" applyBorder="1" applyAlignment="1">
      <alignment horizontal="center" vertical="center" wrapText="1"/>
      <protection/>
    </xf>
    <xf numFmtId="0" fontId="11" fillId="0" borderId="20" xfId="140" applyFont="1" applyBorder="1" applyAlignment="1">
      <alignment horizontal="center" vertical="center"/>
      <protection/>
    </xf>
    <xf numFmtId="0" fontId="37" fillId="0" borderId="0" xfId="140" applyNumberFormat="1" applyFont="1" applyBorder="1" applyAlignment="1">
      <alignment horizontal="center"/>
      <protection/>
    </xf>
    <xf numFmtId="0" fontId="37" fillId="0" borderId="0" xfId="140" applyFont="1" applyBorder="1" applyAlignment="1">
      <alignment horizontal="center" wrapText="1"/>
      <protection/>
    </xf>
    <xf numFmtId="0" fontId="30" fillId="0" borderId="0" xfId="140" applyFont="1" applyBorder="1" applyAlignment="1">
      <alignment horizontal="center" wrapText="1"/>
      <protection/>
    </xf>
    <xf numFmtId="0" fontId="30" fillId="0" borderId="0" xfId="140" applyNumberFormat="1" applyFont="1" applyBorder="1" applyAlignment="1">
      <alignment horizontal="center"/>
      <protection/>
    </xf>
    <xf numFmtId="0" fontId="11" fillId="0" borderId="26" xfId="140" applyFont="1" applyBorder="1" applyAlignment="1">
      <alignment horizontal="center" vertical="center" wrapText="1"/>
      <protection/>
    </xf>
    <xf numFmtId="0" fontId="18" fillId="0" borderId="22" xfId="140" applyFont="1" applyBorder="1" applyAlignment="1">
      <alignment horizontal="left"/>
      <protection/>
    </xf>
    <xf numFmtId="0" fontId="11" fillId="0" borderId="26" xfId="140" applyFont="1" applyBorder="1" applyAlignment="1">
      <alignment horizontal="center" vertical="center"/>
      <protection/>
    </xf>
    <xf numFmtId="0" fontId="11" fillId="0" borderId="40" xfId="140" applyFont="1" applyBorder="1" applyAlignment="1">
      <alignment horizontal="center" vertical="center"/>
      <protection/>
    </xf>
    <xf numFmtId="0" fontId="11" fillId="0" borderId="25" xfId="140" applyFont="1" applyBorder="1" applyAlignment="1">
      <alignment horizontal="center" vertical="center"/>
      <protection/>
    </xf>
    <xf numFmtId="0" fontId="73" fillId="3" borderId="26" xfId="140" applyFont="1" applyFill="1" applyBorder="1" applyAlignment="1">
      <alignment horizontal="center" vertical="center" wrapText="1"/>
      <protection/>
    </xf>
    <xf numFmtId="0" fontId="73" fillId="3" borderId="25" xfId="140" applyFont="1" applyFill="1" applyBorder="1" applyAlignment="1">
      <alignment horizontal="center" vertical="center" wrapText="1"/>
      <protection/>
    </xf>
    <xf numFmtId="0" fontId="11" fillId="0" borderId="35" xfId="140" applyFont="1" applyBorder="1" applyAlignment="1">
      <alignment horizontal="center" vertical="center" wrapText="1"/>
      <protection/>
    </xf>
    <xf numFmtId="0" fontId="11" fillId="0" borderId="19" xfId="140" applyFont="1" applyBorder="1" applyAlignment="1">
      <alignment horizontal="center" vertical="center" wrapText="1"/>
      <protection/>
    </xf>
    <xf numFmtId="0" fontId="11" fillId="0" borderId="36" xfId="140" applyFont="1" applyBorder="1" applyAlignment="1">
      <alignment horizontal="center" vertical="center" wrapText="1"/>
      <protection/>
    </xf>
    <xf numFmtId="0" fontId="11" fillId="0" borderId="24" xfId="140" applyFont="1" applyBorder="1" applyAlignment="1">
      <alignment horizontal="center" vertical="center" wrapText="1"/>
      <protection/>
    </xf>
    <xf numFmtId="0" fontId="11" fillId="0" borderId="0" xfId="140" applyFont="1" applyBorder="1" applyAlignment="1">
      <alignment horizontal="center" vertical="center" wrapText="1"/>
      <protection/>
    </xf>
    <xf numFmtId="0" fontId="11" fillId="0" borderId="39" xfId="140" applyFont="1" applyBorder="1" applyAlignment="1">
      <alignment horizontal="center" vertical="center" wrapText="1"/>
      <protection/>
    </xf>
    <xf numFmtId="0" fontId="11" fillId="0" borderId="21" xfId="140" applyFont="1" applyBorder="1" applyAlignment="1">
      <alignment horizontal="center" vertical="center" wrapText="1"/>
      <protection/>
    </xf>
    <xf numFmtId="0" fontId="11" fillId="0" borderId="41" xfId="140" applyFont="1" applyBorder="1" applyAlignment="1">
      <alignment horizontal="center" vertical="center" wrapText="1"/>
      <protection/>
    </xf>
    <xf numFmtId="0" fontId="11" fillId="0" borderId="23" xfId="140" applyFont="1" applyBorder="1" applyAlignment="1">
      <alignment horizontal="center" vertical="center" wrapText="1"/>
      <protection/>
    </xf>
    <xf numFmtId="0" fontId="26" fillId="0" borderId="26" xfId="140" applyFont="1" applyBorder="1" applyAlignment="1">
      <alignment horizontal="center" vertical="center" wrapText="1"/>
      <protection/>
    </xf>
    <xf numFmtId="0" fontId="26" fillId="0" borderId="25" xfId="140" applyFont="1" applyBorder="1" applyAlignment="1">
      <alignment horizontal="center" vertical="center" wrapText="1"/>
      <protection/>
    </xf>
    <xf numFmtId="49" fontId="11" fillId="0" borderId="19"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22" xfId="140" applyNumberFormat="1" applyFont="1" applyFill="1" applyBorder="1" applyAlignment="1">
      <alignment horizontal="center" vertical="center"/>
      <protection/>
    </xf>
    <xf numFmtId="49" fontId="85" fillId="0" borderId="0" xfId="140" applyNumberFormat="1" applyFont="1" applyAlignment="1">
      <alignment horizontal="center"/>
      <protection/>
    </xf>
    <xf numFmtId="49" fontId="11" fillId="0" borderId="20" xfId="140" applyNumberFormat="1" applyFont="1" applyFill="1" applyBorder="1" applyAlignment="1">
      <alignment horizontal="center" vertical="center"/>
      <protection/>
    </xf>
    <xf numFmtId="49" fontId="83" fillId="3" borderId="26" xfId="140" applyNumberFormat="1" applyFont="1" applyFill="1" applyBorder="1" applyAlignment="1">
      <alignment horizontal="center" vertical="center" wrapText="1"/>
      <protection/>
    </xf>
    <xf numFmtId="49" fontId="83" fillId="3" borderId="25" xfId="140" applyNumberFormat="1" applyFont="1" applyFill="1" applyBorder="1" applyAlignment="1">
      <alignment horizontal="center" vertical="center" wrapText="1"/>
      <protection/>
    </xf>
    <xf numFmtId="49" fontId="81" fillId="3" borderId="26" xfId="140" applyNumberFormat="1" applyFont="1" applyFill="1" applyBorder="1" applyAlignment="1">
      <alignment horizontal="center" vertical="center" wrapText="1"/>
      <protection/>
    </xf>
    <xf numFmtId="49" fontId="81" fillId="3" borderId="25" xfId="140" applyNumberFormat="1" applyFont="1" applyFill="1" applyBorder="1" applyAlignment="1">
      <alignment horizontal="center" vertical="center" wrapText="1"/>
      <protection/>
    </xf>
    <xf numFmtId="49" fontId="7" fillId="0" borderId="0" xfId="140" applyNumberFormat="1" applyFont="1" applyAlignment="1">
      <alignment horizontal="left"/>
      <protection/>
    </xf>
    <xf numFmtId="49" fontId="10" fillId="0" borderId="0" xfId="140" applyNumberFormat="1" applyFont="1" applyBorder="1" applyAlignment="1">
      <alignment horizontal="left" wrapText="1"/>
      <protection/>
    </xf>
    <xf numFmtId="49" fontId="10" fillId="0" borderId="0" xfId="140" applyNumberFormat="1" applyFont="1" applyBorder="1" applyAlignment="1">
      <alignment horizontal="left"/>
      <protection/>
    </xf>
    <xf numFmtId="49" fontId="19" fillId="0" borderId="0" xfId="140" applyNumberFormat="1" applyFont="1" applyAlignment="1">
      <alignment horizontal="center" wrapText="1"/>
      <protection/>
    </xf>
    <xf numFmtId="49" fontId="0" fillId="47" borderId="0" xfId="140" applyNumberFormat="1" applyFont="1" applyFill="1" applyBorder="1" applyAlignment="1">
      <alignment horizontal="left" vertical="top" wrapText="1"/>
      <protection/>
    </xf>
    <xf numFmtId="49" fontId="7" fillId="47" borderId="0" xfId="140" applyNumberFormat="1" applyFont="1" applyFill="1" applyBorder="1" applyAlignment="1">
      <alignment horizontal="left" vertical="top" wrapText="1"/>
      <protection/>
    </xf>
    <xf numFmtId="49" fontId="0" fillId="0" borderId="0" xfId="140" applyNumberFormat="1" applyFont="1" applyAlignment="1">
      <alignment horizontal="justify" vertical="top"/>
      <protection/>
    </xf>
    <xf numFmtId="49" fontId="0" fillId="0" borderId="0" xfId="140" applyNumberFormat="1" applyFont="1" applyBorder="1" applyAlignment="1">
      <alignment horizontal="justify" vertical="top" wrapText="1"/>
      <protection/>
    </xf>
    <xf numFmtId="49" fontId="0" fillId="0" borderId="0" xfId="140" applyNumberFormat="1" applyFont="1" applyBorder="1" applyAlignment="1">
      <alignment horizontal="justify" vertical="top"/>
      <protection/>
    </xf>
    <xf numFmtId="49" fontId="23" fillId="0" borderId="0" xfId="140" applyNumberFormat="1" applyFont="1" applyAlignment="1">
      <alignment horizontal="center" wrapText="1"/>
      <protection/>
    </xf>
    <xf numFmtId="49" fontId="24" fillId="0" borderId="22" xfId="140" applyNumberFormat="1" applyFont="1" applyBorder="1" applyAlignment="1">
      <alignment horizontal="center"/>
      <protection/>
    </xf>
    <xf numFmtId="49" fontId="80" fillId="0" borderId="20" xfId="140" applyNumberFormat="1" applyFont="1" applyBorder="1" applyAlignment="1">
      <alignment horizontal="center" vertical="center" wrapText="1"/>
      <protection/>
    </xf>
    <xf numFmtId="49" fontId="17" fillId="0" borderId="20" xfId="140" applyNumberFormat="1" applyFont="1" applyBorder="1" applyAlignment="1">
      <alignment horizontal="center" vertical="center" wrapText="1"/>
      <protection/>
    </xf>
    <xf numFmtId="49" fontId="12" fillId="0" borderId="0" xfId="140" applyNumberFormat="1" applyFont="1" applyAlignment="1">
      <alignment horizontal="left"/>
      <protection/>
    </xf>
    <xf numFmtId="49" fontId="18" fillId="0" borderId="0" xfId="140" applyNumberFormat="1" applyFont="1" applyBorder="1" applyAlignment="1">
      <alignment horizontal="left"/>
      <protection/>
    </xf>
    <xf numFmtId="49" fontId="12" fillId="0" borderId="26" xfId="140" applyNumberFormat="1" applyFont="1" applyBorder="1" applyAlignment="1">
      <alignment horizontal="center" vertical="center" wrapText="1"/>
      <protection/>
    </xf>
    <xf numFmtId="49" fontId="12" fillId="0" borderId="25" xfId="140" applyNumberFormat="1" applyFont="1" applyBorder="1" applyAlignment="1">
      <alignment horizontal="center" vertical="center" wrapText="1"/>
      <protection/>
    </xf>
    <xf numFmtId="49" fontId="8" fillId="0" borderId="0" xfId="140" applyNumberFormat="1" applyFont="1" applyAlignment="1">
      <alignment/>
      <protection/>
    </xf>
    <xf numFmtId="49" fontId="0" fillId="0" borderId="0" xfId="140" applyNumberFormat="1" applyFont="1" applyBorder="1" applyAlignment="1">
      <alignment horizontal="left"/>
      <protection/>
    </xf>
    <xf numFmtId="49" fontId="24" fillId="0" borderId="26" xfId="140" applyNumberFormat="1" applyFont="1" applyBorder="1" applyAlignment="1">
      <alignment horizontal="center" vertical="center" wrapText="1"/>
      <protection/>
    </xf>
    <xf numFmtId="49" fontId="24" fillId="0" borderId="25" xfId="140" applyNumberFormat="1" applyFont="1" applyBorder="1" applyAlignment="1">
      <alignment horizontal="center" vertical="center" wrapText="1"/>
      <protection/>
    </xf>
    <xf numFmtId="49" fontId="96" fillId="3" borderId="26" xfId="140" applyNumberFormat="1" applyFont="1" applyFill="1" applyBorder="1" applyAlignment="1">
      <alignment horizontal="center" vertical="center" wrapText="1"/>
      <protection/>
    </xf>
    <xf numFmtId="49" fontId="96" fillId="3" borderId="25" xfId="140" applyNumberFormat="1" applyFont="1" applyFill="1" applyBorder="1" applyAlignment="1">
      <alignment horizontal="center" vertical="center" wrapText="1"/>
      <protection/>
    </xf>
    <xf numFmtId="49" fontId="95" fillId="3" borderId="26" xfId="140" applyNumberFormat="1" applyFont="1" applyFill="1" applyBorder="1" applyAlignment="1">
      <alignment horizontal="center" vertical="center" wrapText="1"/>
      <protection/>
    </xf>
    <xf numFmtId="49" fontId="95" fillId="3" borderId="25" xfId="140" applyNumberFormat="1" applyFont="1" applyFill="1" applyBorder="1" applyAlignment="1">
      <alignment horizontal="center" vertical="center" wrapText="1"/>
      <protection/>
    </xf>
    <xf numFmtId="49" fontId="11" fillId="0" borderId="21" xfId="140" applyNumberFormat="1" applyFont="1" applyBorder="1" applyAlignment="1">
      <alignment horizontal="center" vertical="center" wrapText="1"/>
      <protection/>
    </xf>
    <xf numFmtId="49" fontId="11" fillId="0" borderId="23" xfId="140" applyNumberFormat="1" applyFont="1" applyBorder="1" applyAlignment="1">
      <alignment horizontal="center" vertical="center" wrapText="1"/>
      <protection/>
    </xf>
    <xf numFmtId="49" fontId="11" fillId="0" borderId="41" xfId="140" applyNumberFormat="1" applyFont="1" applyBorder="1" applyAlignment="1">
      <alignment horizontal="center" vertical="center" wrapText="1"/>
      <protection/>
    </xf>
    <xf numFmtId="49" fontId="11" fillId="0" borderId="40" xfId="140" applyNumberFormat="1" applyFont="1" applyBorder="1" applyAlignment="1">
      <alignment horizontal="center" vertical="center" wrapText="1"/>
      <protection/>
    </xf>
    <xf numFmtId="49" fontId="24" fillId="0" borderId="0" xfId="140" applyNumberFormat="1" applyFont="1" applyAlignment="1">
      <alignment horizontal="center"/>
      <protection/>
    </xf>
    <xf numFmtId="49" fontId="23" fillId="0" borderId="22" xfId="140" applyNumberFormat="1" applyFont="1" applyBorder="1" applyAlignment="1">
      <alignment horizontal="left"/>
      <protection/>
    </xf>
    <xf numFmtId="49" fontId="37" fillId="0" borderId="0" xfId="140" applyNumberFormat="1" applyFont="1" applyBorder="1" applyAlignment="1">
      <alignment horizontal="left" wrapText="1"/>
      <protection/>
    </xf>
    <xf numFmtId="49" fontId="11" fillId="47" borderId="26" xfId="140" applyNumberFormat="1" applyFont="1" applyFill="1" applyBorder="1" applyAlignment="1">
      <alignment horizontal="center" vertical="center"/>
      <protection/>
    </xf>
    <xf numFmtId="49" fontId="11" fillId="47" borderId="25" xfId="140" applyNumberFormat="1" applyFont="1" applyFill="1" applyBorder="1" applyAlignment="1">
      <alignment horizontal="center" vertical="center"/>
      <protection/>
    </xf>
    <xf numFmtId="49" fontId="18" fillId="0" borderId="22" xfId="140" applyNumberFormat="1" applyFont="1" applyFill="1" applyBorder="1" applyAlignment="1">
      <alignment horizontal="center" vertical="center"/>
      <protection/>
    </xf>
    <xf numFmtId="0" fontId="88" fillId="0" borderId="40" xfId="140" applyFont="1" applyFill="1" applyBorder="1" applyAlignment="1">
      <alignment horizontal="center" vertical="center" wrapText="1"/>
      <protection/>
    </xf>
    <xf numFmtId="0" fontId="88" fillId="0" borderId="25" xfId="140" applyFont="1" applyFill="1" applyBorder="1" applyAlignment="1">
      <alignment horizontal="center" vertical="center" wrapText="1"/>
      <protection/>
    </xf>
    <xf numFmtId="49" fontId="24" fillId="0" borderId="26" xfId="140" applyNumberFormat="1" applyFont="1" applyFill="1" applyBorder="1" applyAlignment="1">
      <alignment horizontal="center" vertical="center"/>
      <protection/>
    </xf>
    <xf numFmtId="49" fontId="24" fillId="0" borderId="25" xfId="140" applyNumberFormat="1" applyFont="1" applyFill="1" applyBorder="1" applyAlignment="1">
      <alignment horizontal="center" vertical="center"/>
      <protection/>
    </xf>
    <xf numFmtId="49" fontId="11" fillId="0" borderId="40" xfId="140" applyNumberFormat="1" applyFont="1" applyFill="1" applyBorder="1" applyAlignment="1">
      <alignment horizontal="center" vertical="center" wrapText="1"/>
      <protection/>
    </xf>
    <xf numFmtId="49" fontId="11" fillId="0" borderId="3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24" xfId="140" applyNumberFormat="1" applyFont="1" applyFill="1" applyBorder="1" applyAlignment="1">
      <alignment horizontal="center" vertical="center" wrapText="1"/>
      <protection/>
    </xf>
    <xf numFmtId="49" fontId="11" fillId="0" borderId="39" xfId="140" applyNumberFormat="1" applyFont="1" applyFill="1" applyBorder="1" applyAlignment="1">
      <alignment horizontal="center" vertical="center" wrapText="1"/>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34" fillId="0" borderId="0" xfId="140" applyNumberFormat="1" applyFont="1" applyAlignment="1">
      <alignment horizontal="center"/>
      <protection/>
    </xf>
    <xf numFmtId="49" fontId="96" fillId="3" borderId="26" xfId="140" applyNumberFormat="1" applyFont="1" applyFill="1" applyBorder="1" applyAlignment="1">
      <alignment horizontal="center" vertical="center"/>
      <protection/>
    </xf>
    <xf numFmtId="49" fontId="96" fillId="3" borderId="25" xfId="140" applyNumberFormat="1" applyFont="1" applyFill="1" applyBorder="1" applyAlignment="1">
      <alignment horizontal="center" vertical="center"/>
      <protection/>
    </xf>
    <xf numFmtId="49" fontId="95" fillId="3" borderId="26" xfId="140" applyNumberFormat="1" applyFont="1" applyFill="1" applyBorder="1" applyAlignment="1">
      <alignment horizontal="center" vertical="center"/>
      <protection/>
    </xf>
    <xf numFmtId="49" fontId="95" fillId="3" borderId="25" xfId="140" applyNumberFormat="1" applyFont="1" applyFill="1" applyBorder="1" applyAlignment="1">
      <alignment horizontal="center" vertical="center"/>
      <protection/>
    </xf>
    <xf numFmtId="49" fontId="0" fillId="0" borderId="0" xfId="140" applyNumberFormat="1" applyFont="1" applyFill="1" applyAlignment="1">
      <alignment horizontal="left"/>
      <protection/>
    </xf>
    <xf numFmtId="49" fontId="23" fillId="0" borderId="0" xfId="140" applyNumberFormat="1" applyFont="1" applyFill="1" applyBorder="1" applyAlignment="1">
      <alignment horizontal="left"/>
      <protection/>
    </xf>
    <xf numFmtId="0" fontId="19" fillId="0" borderId="0" xfId="140" applyNumberFormat="1" applyFont="1" applyAlignment="1">
      <alignment horizontal="center"/>
      <protection/>
    </xf>
    <xf numFmtId="0" fontId="39" fillId="0" borderId="0" xfId="140" applyNumberFormat="1" applyFont="1" applyAlignment="1">
      <alignment horizontal="center"/>
      <protection/>
    </xf>
    <xf numFmtId="0" fontId="28" fillId="0" borderId="0" xfId="140" applyNumberFormat="1" applyFont="1" applyAlignment="1">
      <alignment horizontal="center"/>
      <protection/>
    </xf>
    <xf numFmtId="0" fontId="12" fillId="0" borderId="20" xfId="140" applyFont="1" applyFill="1" applyBorder="1" applyAlignment="1">
      <alignment horizontal="center" vertical="center" wrapText="1"/>
      <protection/>
    </xf>
    <xf numFmtId="0" fontId="23" fillId="0" borderId="0" xfId="140" applyFont="1" applyBorder="1" applyAlignment="1">
      <alignment horizontal="left"/>
      <protection/>
    </xf>
    <xf numFmtId="0" fontId="18" fillId="0" borderId="0" xfId="140" applyFont="1" applyAlignment="1">
      <alignment horizontal="center"/>
      <protection/>
    </xf>
    <xf numFmtId="49" fontId="37" fillId="0" borderId="0" xfId="140" applyNumberFormat="1" applyFont="1" applyBorder="1" applyAlignment="1">
      <alignment horizontal="justify" vertical="justify" wrapText="1"/>
      <protection/>
    </xf>
    <xf numFmtId="0" fontId="34" fillId="47" borderId="0" xfId="140" applyFont="1" applyFill="1" applyBorder="1" applyAlignment="1">
      <alignment horizontal="center"/>
      <protection/>
    </xf>
    <xf numFmtId="49" fontId="12" fillId="0" borderId="3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24" xfId="140" applyNumberFormat="1" applyFont="1" applyFill="1" applyBorder="1" applyAlignment="1">
      <alignment horizontal="center" vertical="center"/>
      <protection/>
    </xf>
    <xf numFmtId="49" fontId="12" fillId="0" borderId="39"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37" xfId="140" applyNumberFormat="1" applyFont="1" applyFill="1" applyBorder="1" applyAlignment="1">
      <alignment horizontal="center" vertical="center"/>
      <protection/>
    </xf>
    <xf numFmtId="0" fontId="30" fillId="0" borderId="0" xfId="140" applyFont="1" applyAlignment="1">
      <alignment horizontal="center"/>
      <protection/>
    </xf>
    <xf numFmtId="49" fontId="30" fillId="47" borderId="42" xfId="0" applyNumberFormat="1" applyFont="1" applyFill="1" applyBorder="1" applyAlignment="1">
      <alignment horizontal="center" vertical="center"/>
    </xf>
    <xf numFmtId="49" fontId="30" fillId="47" borderId="43"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0"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 fillId="0" borderId="0" xfId="0" applyNumberFormat="1" applyFont="1" applyFill="1" applyBorder="1" applyAlignment="1">
      <alignment horizontal="center"/>
    </xf>
    <xf numFmtId="2" fontId="8" fillId="0" borderId="41"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0" xfId="0" applyNumberFormat="1" applyFont="1" applyFill="1" applyBorder="1" applyAlignment="1">
      <alignment horizontal="center" vertical="center" wrapText="1"/>
    </xf>
    <xf numFmtId="2" fontId="8" fillId="0" borderId="21" xfId="0" applyNumberFormat="1" applyFont="1" applyFill="1" applyBorder="1" applyAlignment="1">
      <alignment horizontal="center" vertical="center" wrapText="1"/>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39" fillId="0" borderId="0" xfId="0" applyNumberFormat="1" applyFont="1" applyFill="1" applyAlignment="1">
      <alignment horizontal="center"/>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39"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41"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2" xfId="0" applyNumberFormat="1" applyFont="1" applyFill="1" applyBorder="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7" fillId="0" borderId="20" xfId="0" applyNumberFormat="1" applyFont="1" applyBorder="1" applyAlignment="1">
      <alignment horizontal="center"/>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30" fillId="0" borderId="0" xfId="0" applyNumberFormat="1" applyFont="1" applyFill="1" applyAlignment="1">
      <alignment horizontal="left"/>
    </xf>
    <xf numFmtId="0" fontId="30" fillId="0" borderId="0" xfId="0" applyNumberFormat="1" applyFont="1" applyFill="1" applyBorder="1" applyAlignment="1">
      <alignment horizontal="left"/>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2" fontId="0" fillId="0" borderId="0" xfId="0" applyNumberFormat="1" applyFont="1" applyFill="1" applyBorder="1" applyAlignment="1">
      <alignment horizontal="center"/>
    </xf>
    <xf numFmtId="0" fontId="37" fillId="0" borderId="19" xfId="0" applyNumberFormat="1" applyFont="1" applyFill="1" applyBorder="1" applyAlignment="1">
      <alignment horizontal="center" wrapText="1"/>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0" fontId="37" fillId="0" borderId="0" xfId="0" applyNumberFormat="1" applyFont="1" applyFill="1" applyBorder="1" applyAlignment="1">
      <alignment horizontal="center"/>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7" fillId="0" borderId="20" xfId="0" applyFont="1" applyFill="1" applyBorder="1" applyAlignment="1">
      <alignment horizontal="center"/>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7" fillId="0" borderId="19" xfId="0" applyFont="1" applyFill="1" applyBorder="1" applyAlignment="1">
      <alignment horizontal="center" wrapText="1"/>
    </xf>
    <xf numFmtId="0" fontId="12" fillId="0" borderId="2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19" fillId="0" borderId="0" xfId="0" applyNumberFormat="1" applyFont="1" applyFill="1" applyAlignment="1">
      <alignment horizontal="center"/>
    </xf>
    <xf numFmtId="0" fontId="12" fillId="0" borderId="0" xfId="0" applyFont="1" applyFill="1" applyAlignment="1">
      <alignment horizontal="left"/>
    </xf>
    <xf numFmtId="0" fontId="8" fillId="0" borderId="0" xfId="0" applyNumberFormat="1" applyFont="1" applyFill="1" applyBorder="1" applyAlignment="1">
      <alignment horizontal="left" wrapText="1"/>
    </xf>
    <xf numFmtId="0" fontId="109"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8" fillId="0" borderId="0" xfId="0" applyNumberFormat="1" applyFont="1" applyFill="1" applyBorder="1" applyAlignment="1">
      <alignment horizontal="center"/>
    </xf>
    <xf numFmtId="0" fontId="20" fillId="0" borderId="0" xfId="0" applyNumberFormat="1" applyFont="1" applyFill="1" applyAlignment="1">
      <alignment horizont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7" fillId="0" borderId="0" xfId="0" applyFont="1" applyFill="1" applyAlignment="1">
      <alignment horizontal="center"/>
    </xf>
    <xf numFmtId="0" fontId="0" fillId="0" borderId="0" xfId="0" applyNumberFormat="1" applyFont="1" applyFill="1" applyAlignment="1">
      <alignment horizontal="left"/>
    </xf>
    <xf numFmtId="0" fontId="7" fillId="0" borderId="0" xfId="0" applyFont="1" applyFill="1" applyAlignment="1">
      <alignment horizontal="left"/>
    </xf>
    <xf numFmtId="0" fontId="8" fillId="0" borderId="21" xfId="0" applyNumberFormat="1"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30" fillId="0" borderId="0" xfId="0" applyFont="1" applyFill="1" applyAlignment="1">
      <alignment horizontal="center"/>
    </xf>
    <xf numFmtId="0" fontId="8" fillId="0" borderId="20" xfId="0" applyNumberFormat="1" applyFont="1" applyFill="1" applyBorder="1" applyAlignment="1">
      <alignment horizontal="center" vertical="center" wrapText="1"/>
    </xf>
    <xf numFmtId="0" fontId="30" fillId="0" borderId="0" xfId="0" applyFont="1" applyFill="1" applyBorder="1" applyAlignment="1">
      <alignment horizontal="center" wrapText="1"/>
    </xf>
    <xf numFmtId="0" fontId="6" fillId="0" borderId="0" xfId="0" applyFont="1" applyFill="1" applyBorder="1" applyAlignment="1">
      <alignment horizontal="center"/>
    </xf>
    <xf numFmtId="2" fontId="0" fillId="0" borderId="0" xfId="0" applyNumberFormat="1" applyFont="1" applyAlignment="1" applyProtection="1">
      <alignment horizontal="center"/>
      <protection locked="0"/>
    </xf>
    <xf numFmtId="2" fontId="0" fillId="0" borderId="0" xfId="0" applyNumberFormat="1" applyFont="1" applyAlignment="1" applyProtection="1">
      <alignment horizontal="left"/>
      <protection locked="0"/>
    </xf>
    <xf numFmtId="2" fontId="7" fillId="0" borderId="0" xfId="0" applyNumberFormat="1" applyFont="1" applyAlignment="1" applyProtection="1">
      <alignment horizontal="center"/>
      <protection locked="0"/>
    </xf>
    <xf numFmtId="2" fontId="0" fillId="0" borderId="41" xfId="0" applyNumberFormat="1" applyFont="1" applyBorder="1" applyAlignment="1" applyProtection="1">
      <alignment horizontal="center" vertical="center" wrapText="1"/>
      <protection locked="0"/>
    </xf>
    <xf numFmtId="2" fontId="0" fillId="0" borderId="23" xfId="0" applyNumberFormat="1" applyFont="1" applyBorder="1" applyAlignment="1" applyProtection="1">
      <alignment horizontal="center" vertical="center" wrapText="1"/>
      <protection locked="0"/>
    </xf>
    <xf numFmtId="2" fontId="0" fillId="0" borderId="21" xfId="0" applyNumberFormat="1" applyFont="1" applyBorder="1" applyAlignment="1" applyProtection="1">
      <alignment horizontal="center" vertical="center" wrapText="1"/>
      <protection locked="0"/>
    </xf>
    <xf numFmtId="2" fontId="0" fillId="0" borderId="26" xfId="0" applyNumberFormat="1" applyFont="1" applyBorder="1" applyAlignment="1" applyProtection="1">
      <alignment horizontal="center" vertical="center" wrapText="1"/>
      <protection locked="0"/>
    </xf>
    <xf numFmtId="2" fontId="0" fillId="0" borderId="25" xfId="0" applyNumberFormat="1" applyFont="1" applyBorder="1" applyAlignment="1" applyProtection="1">
      <alignment horizontal="center" vertical="center" wrapText="1"/>
      <protection locked="0"/>
    </xf>
    <xf numFmtId="2" fontId="0" fillId="0" borderId="22" xfId="0" applyNumberFormat="1" applyFont="1" applyBorder="1" applyAlignment="1" applyProtection="1">
      <alignment horizontal="center"/>
      <protection locked="0"/>
    </xf>
    <xf numFmtId="2" fontId="7" fillId="0" borderId="26" xfId="0" applyNumberFormat="1" applyFont="1" applyBorder="1" applyAlignment="1" applyProtection="1">
      <alignment horizontal="center" vertical="center" wrapText="1"/>
      <protection locked="0"/>
    </xf>
    <xf numFmtId="2" fontId="7" fillId="0" borderId="40" xfId="0" applyNumberFormat="1" applyFont="1" applyBorder="1" applyAlignment="1" applyProtection="1">
      <alignment horizontal="center" vertical="center" wrapText="1"/>
      <protection locked="0"/>
    </xf>
    <xf numFmtId="2" fontId="7" fillId="0" borderId="25" xfId="0" applyNumberFormat="1" applyFont="1" applyBorder="1" applyAlignment="1" applyProtection="1">
      <alignment horizontal="center" vertical="center" wrapText="1"/>
      <protection locked="0"/>
    </xf>
    <xf numFmtId="0" fontId="0" fillId="0" borderId="41"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2" fontId="0" fillId="0" borderId="27" xfId="0" applyNumberFormat="1" applyFont="1" applyBorder="1" applyAlignment="1" applyProtection="1">
      <alignment horizontal="center" vertical="center" wrapText="1"/>
      <protection locked="0"/>
    </xf>
    <xf numFmtId="2" fontId="0" fillId="0" borderId="22" xfId="0" applyNumberFormat="1" applyFont="1" applyBorder="1" applyAlignment="1" applyProtection="1">
      <alignment horizontal="center" vertical="center" wrapText="1"/>
      <protection locked="0"/>
    </xf>
    <xf numFmtId="2" fontId="0" fillId="0" borderId="37" xfId="0" applyNumberFormat="1" applyFont="1" applyBorder="1" applyAlignment="1" applyProtection="1">
      <alignment horizontal="center" vertical="center" wrapText="1"/>
      <protection locked="0"/>
    </xf>
    <xf numFmtId="2" fontId="7" fillId="0" borderId="26" xfId="0" applyNumberFormat="1" applyFont="1" applyBorder="1" applyAlignment="1" applyProtection="1">
      <alignment horizontal="center"/>
      <protection locked="0"/>
    </xf>
    <xf numFmtId="2" fontId="7" fillId="0" borderId="25" xfId="0" applyNumberFormat="1" applyFont="1" applyBorder="1" applyAlignment="1" applyProtection="1">
      <alignment horizontal="center"/>
      <protection locked="0"/>
    </xf>
    <xf numFmtId="2" fontId="7" fillId="0" borderId="35" xfId="0" applyNumberFormat="1" applyFont="1" applyBorder="1" applyAlignment="1" applyProtection="1">
      <alignment horizontal="center" vertical="center" wrapText="1"/>
      <protection locked="0"/>
    </xf>
    <xf numFmtId="2" fontId="7" fillId="0" borderId="36" xfId="0" applyNumberFormat="1" applyFont="1" applyBorder="1" applyAlignment="1" applyProtection="1">
      <alignment horizontal="center" vertical="center" wrapText="1"/>
      <protection locked="0"/>
    </xf>
    <xf numFmtId="2" fontId="7" fillId="0" borderId="24" xfId="0" applyNumberFormat="1" applyFont="1" applyBorder="1" applyAlignment="1" applyProtection="1">
      <alignment horizontal="center" vertical="center" wrapText="1"/>
      <protection locked="0"/>
    </xf>
    <xf numFmtId="2" fontId="7" fillId="0" borderId="39" xfId="0" applyNumberFormat="1" applyFont="1" applyBorder="1" applyAlignment="1" applyProtection="1">
      <alignment horizontal="center" vertical="center" wrapText="1"/>
      <protection locked="0"/>
    </xf>
    <xf numFmtId="2" fontId="7" fillId="0" borderId="27" xfId="0" applyNumberFormat="1" applyFont="1" applyBorder="1" applyAlignment="1" applyProtection="1">
      <alignment horizontal="center" vertical="center" wrapText="1"/>
      <protection locked="0"/>
    </xf>
    <xf numFmtId="2" fontId="7" fillId="0" borderId="37" xfId="0" applyNumberFormat="1" applyFont="1" applyBorder="1" applyAlignment="1" applyProtection="1">
      <alignment horizontal="center" vertical="center" wrapText="1"/>
      <protection locked="0"/>
    </xf>
    <xf numFmtId="2" fontId="7" fillId="0" borderId="26" xfId="0" applyNumberFormat="1" applyFont="1" applyFill="1" applyBorder="1" applyAlignment="1" applyProtection="1">
      <alignment horizontal="center" vertical="center" wrapText="1"/>
      <protection locked="0"/>
    </xf>
    <xf numFmtId="2" fontId="7" fillId="0" borderId="20" xfId="0" applyNumberFormat="1" applyFont="1" applyFill="1" applyBorder="1" applyAlignment="1" applyProtection="1">
      <alignment horizontal="center" vertical="center" wrapText="1"/>
      <protection locked="0"/>
    </xf>
    <xf numFmtId="0" fontId="0" fillId="0" borderId="41" xfId="0" applyFont="1" applyBorder="1" applyAlignment="1" applyProtection="1">
      <alignment horizontal="center" vertical="center"/>
      <protection locked="0"/>
    </xf>
    <xf numFmtId="0" fontId="30" fillId="50" borderId="0" xfId="0" applyNumberFormat="1" applyFont="1" applyFill="1" applyAlignment="1">
      <alignment horizontal="center"/>
    </xf>
    <xf numFmtId="0" fontId="34" fillId="50" borderId="0" xfId="0" applyNumberFormat="1" applyFont="1" applyFill="1" applyAlignment="1">
      <alignment horizontal="center"/>
    </xf>
    <xf numFmtId="0" fontId="34" fillId="50" borderId="0" xfId="0" applyNumberFormat="1" applyFont="1" applyFill="1" applyAlignment="1">
      <alignment horizontal="center" wrapText="1"/>
    </xf>
    <xf numFmtId="0" fontId="34" fillId="50" borderId="0" xfId="0" applyNumberFormat="1" applyFont="1" applyFill="1" applyBorder="1" applyAlignment="1">
      <alignment horizontal="center" vertical="center"/>
    </xf>
    <xf numFmtId="0" fontId="30" fillId="50" borderId="0" xfId="0" applyNumberFormat="1" applyFont="1" applyFill="1" applyBorder="1" applyAlignment="1">
      <alignment horizontal="center" wrapText="1"/>
    </xf>
    <xf numFmtId="0" fontId="30" fillId="50" borderId="0" xfId="0" applyNumberFormat="1" applyFont="1" applyFill="1" applyBorder="1" applyAlignment="1">
      <alignment horizontal="center" vertical="center"/>
    </xf>
    <xf numFmtId="49" fontId="12" fillId="50" borderId="20" xfId="0" applyNumberFormat="1" applyFont="1" applyFill="1" applyBorder="1" applyAlignment="1" applyProtection="1">
      <alignment horizontal="center" vertical="center" wrapText="1"/>
      <protection/>
    </xf>
    <xf numFmtId="0" fontId="12" fillId="50" borderId="20" xfId="0" applyNumberFormat="1" applyFont="1" applyFill="1" applyBorder="1" applyAlignment="1">
      <alignment horizontal="center" vertical="center" wrapText="1"/>
    </xf>
    <xf numFmtId="49" fontId="21" fillId="50" borderId="44" xfId="0" applyNumberFormat="1" applyFont="1" applyFill="1" applyBorder="1" applyAlignment="1" applyProtection="1">
      <alignment horizontal="center" vertical="center" wrapText="1"/>
      <protection/>
    </xf>
    <xf numFmtId="49" fontId="21" fillId="50" borderId="20" xfId="0" applyNumberFormat="1" applyFont="1" applyFill="1" applyBorder="1" applyAlignment="1" applyProtection="1">
      <alignment horizontal="center" vertical="center" wrapText="1"/>
      <protection/>
    </xf>
    <xf numFmtId="0" fontId="37" fillId="50" borderId="0" xfId="0" applyNumberFormat="1" applyFont="1" applyFill="1" applyBorder="1" applyAlignment="1">
      <alignment horizontal="center" wrapText="1"/>
    </xf>
    <xf numFmtId="49" fontId="8" fillId="50" borderId="20" xfId="0" applyNumberFormat="1" applyFont="1" applyFill="1" applyBorder="1" applyAlignment="1" applyProtection="1">
      <alignment horizontal="center" vertical="center" wrapText="1"/>
      <protection/>
    </xf>
    <xf numFmtId="49" fontId="12" fillId="50" borderId="20" xfId="0" applyNumberFormat="1" applyFont="1" applyFill="1" applyBorder="1" applyAlignment="1">
      <alignment horizontal="center" vertical="center" wrapText="1"/>
    </xf>
    <xf numFmtId="49" fontId="7" fillId="50" borderId="26" xfId="0" applyNumberFormat="1" applyFont="1" applyFill="1" applyBorder="1" applyAlignment="1" applyProtection="1">
      <alignment horizontal="center" vertical="center" wrapText="1"/>
      <protection locked="0"/>
    </xf>
    <xf numFmtId="49" fontId="7" fillId="50" borderId="25" xfId="0" applyNumberFormat="1" applyFont="1" applyFill="1" applyBorder="1" applyAlignment="1" applyProtection="1">
      <alignment horizontal="center" vertical="center" wrapText="1"/>
      <protection locked="0"/>
    </xf>
    <xf numFmtId="49" fontId="12" fillId="50" borderId="0" xfId="0" applyNumberFormat="1" applyFont="1" applyFill="1" applyBorder="1" applyAlignment="1">
      <alignment horizontal="left" wrapText="1"/>
    </xf>
    <xf numFmtId="49" fontId="19" fillId="50" borderId="0" xfId="0" applyNumberFormat="1" applyFont="1" applyFill="1" applyAlignment="1">
      <alignment horizontal="center"/>
    </xf>
    <xf numFmtId="49" fontId="19" fillId="50" borderId="0" xfId="0" applyNumberFormat="1" applyFont="1" applyFill="1" applyAlignment="1">
      <alignment horizontal="center" wrapText="1"/>
    </xf>
    <xf numFmtId="0" fontId="39" fillId="50" borderId="0" xfId="0" applyNumberFormat="1" applyFont="1" applyFill="1" applyAlignment="1">
      <alignment horizontal="center"/>
    </xf>
    <xf numFmtId="1" fontId="12" fillId="50" borderId="20" xfId="0" applyNumberFormat="1" applyFont="1" applyFill="1" applyBorder="1" applyAlignment="1">
      <alignment horizontal="center" vertical="center"/>
    </xf>
    <xf numFmtId="0" fontId="12" fillId="50" borderId="0" xfId="0" applyNumberFormat="1" applyFont="1" applyFill="1" applyBorder="1" applyAlignment="1">
      <alignment horizontal="left" wrapText="1"/>
    </xf>
    <xf numFmtId="49" fontId="8" fillId="50" borderId="0" xfId="0" applyNumberFormat="1" applyFont="1" applyFill="1" applyAlignment="1">
      <alignment horizontal="left"/>
    </xf>
    <xf numFmtId="0" fontId="39" fillId="0" borderId="0" xfId="0" applyNumberFormat="1" applyFont="1" applyFill="1" applyAlignment="1">
      <alignment horizontal="center"/>
    </xf>
    <xf numFmtId="49" fontId="0" fillId="0" borderId="0" xfId="0" applyNumberFormat="1" applyFont="1" applyFill="1" applyAlignment="1">
      <alignment horizontal="left"/>
    </xf>
    <xf numFmtId="49" fontId="12" fillId="0" borderId="4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12" fillId="0" borderId="45"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49" fontId="23" fillId="0" borderId="46" xfId="0" applyNumberFormat="1" applyFont="1" applyFill="1" applyBorder="1" applyAlignment="1">
      <alignment horizontal="center"/>
    </xf>
    <xf numFmtId="1" fontId="12" fillId="0" borderId="45" xfId="0" applyNumberFormat="1" applyFont="1" applyFill="1" applyBorder="1" applyAlignment="1">
      <alignment horizontal="center" vertical="center"/>
    </xf>
    <xf numFmtId="49" fontId="7" fillId="4" borderId="26" xfId="0" applyNumberFormat="1" applyFont="1" applyFill="1" applyBorder="1" applyAlignment="1" applyProtection="1">
      <alignment horizontal="center" vertical="center" wrapText="1"/>
      <protection locked="0"/>
    </xf>
    <xf numFmtId="49" fontId="7" fillId="4" borderId="25"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wrapText="1"/>
      <protection/>
    </xf>
    <xf numFmtId="0" fontId="30" fillId="0" borderId="0" xfId="0" applyNumberFormat="1" applyFont="1" applyFill="1" applyBorder="1" applyAlignment="1">
      <alignment horizontal="center" vertical="center"/>
    </xf>
    <xf numFmtId="49" fontId="8" fillId="0" borderId="47" xfId="0" applyNumberFormat="1" applyFont="1" applyFill="1" applyBorder="1" applyAlignment="1" applyProtection="1">
      <alignment horizontal="center" vertical="center" wrapText="1"/>
      <protection/>
    </xf>
    <xf numFmtId="49" fontId="8" fillId="0" borderId="38" xfId="0" applyNumberFormat="1" applyFont="1" applyFill="1" applyBorder="1" applyAlignment="1" applyProtection="1">
      <alignment horizontal="center" vertical="center" wrapText="1"/>
      <protection/>
    </xf>
    <xf numFmtId="0" fontId="12" fillId="0" borderId="48" xfId="0" applyNumberFormat="1" applyFont="1" applyFill="1" applyBorder="1" applyAlignment="1">
      <alignment horizontal="center" vertical="center" wrapText="1"/>
    </xf>
    <xf numFmtId="0" fontId="12" fillId="0" borderId="45" xfId="0" applyNumberFormat="1" applyFont="1" applyFill="1" applyBorder="1" applyAlignment="1">
      <alignment horizontal="center" vertical="center" wrapText="1"/>
    </xf>
    <xf numFmtId="0" fontId="12" fillId="0" borderId="44" xfId="0" applyNumberFormat="1" applyFont="1" applyFill="1" applyBorder="1" applyAlignment="1">
      <alignment horizontal="center" vertical="center" wrapText="1"/>
    </xf>
    <xf numFmtId="49" fontId="26" fillId="0" borderId="44"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49" fontId="7" fillId="0" borderId="0" xfId="141" applyNumberFormat="1" applyFont="1" applyFill="1" applyAlignment="1">
      <alignment horizontal="left"/>
      <protection/>
    </xf>
    <xf numFmtId="49" fontId="19" fillId="0" borderId="0" xfId="141" applyNumberFormat="1" applyFont="1" applyFill="1" applyAlignment="1">
      <alignment horizontal="center" wrapText="1"/>
      <protection/>
    </xf>
    <xf numFmtId="49" fontId="0" fillId="0" borderId="0" xfId="141" applyNumberFormat="1" applyFont="1" applyFill="1" applyAlignment="1">
      <alignment horizontal="left"/>
      <protection/>
    </xf>
    <xf numFmtId="0" fontId="39" fillId="0" borderId="0" xfId="141" applyNumberFormat="1" applyFont="1" applyFill="1" applyAlignment="1">
      <alignment horizontal="center"/>
      <protection/>
    </xf>
    <xf numFmtId="0" fontId="28" fillId="0" borderId="0" xfId="141" applyNumberFormat="1" applyFont="1" applyFill="1" applyAlignment="1">
      <alignment horizontal="center"/>
      <protection/>
    </xf>
    <xf numFmtId="49" fontId="17" fillId="0" borderId="20" xfId="141" applyNumberFormat="1" applyFont="1" applyFill="1" applyBorder="1" applyAlignment="1">
      <alignment horizontal="center" vertical="center" wrapText="1" readingOrder="1"/>
      <protection/>
    </xf>
    <xf numFmtId="0" fontId="17" fillId="0" borderId="20" xfId="141" applyFont="1" applyFill="1" applyBorder="1" applyAlignment="1">
      <alignment horizontal="center" vertical="center" wrapText="1" readingOrder="1"/>
      <protection/>
    </xf>
    <xf numFmtId="0" fontId="30" fillId="0" borderId="0" xfId="141" applyNumberFormat="1" applyFont="1" applyFill="1" applyBorder="1" applyAlignment="1">
      <alignment horizontal="center" wrapText="1"/>
      <protection/>
    </xf>
    <xf numFmtId="0" fontId="37" fillId="0" borderId="19" xfId="141" applyNumberFormat="1" applyFont="1" applyFill="1" applyBorder="1" applyAlignment="1">
      <alignment horizontal="center"/>
      <protection/>
    </xf>
    <xf numFmtId="0" fontId="85" fillId="0" borderId="0" xfId="141" applyNumberFormat="1" applyFont="1" applyFill="1" applyAlignment="1">
      <alignment horizontal="center"/>
      <protection/>
    </xf>
    <xf numFmtId="0" fontId="30" fillId="0" borderId="0" xfId="141" applyNumberFormat="1" applyFont="1" applyFill="1" applyBorder="1" applyAlignment="1">
      <alignment horizontal="center"/>
      <protection/>
    </xf>
    <xf numFmtId="0" fontId="37" fillId="0" borderId="0" xfId="141" applyNumberFormat="1" applyFont="1" applyFill="1" applyBorder="1" applyAlignment="1">
      <alignment horizontal="center" wrapText="1"/>
      <protection/>
    </xf>
    <xf numFmtId="49" fontId="17" fillId="0" borderId="35" xfId="141" applyNumberFormat="1" applyFont="1" applyFill="1" applyBorder="1" applyAlignment="1">
      <alignment horizontal="center" vertical="center" wrapText="1" readingOrder="1"/>
      <protection/>
    </xf>
    <xf numFmtId="49" fontId="17" fillId="0" borderId="36" xfId="141" applyNumberFormat="1" applyFont="1" applyFill="1" applyBorder="1" applyAlignment="1">
      <alignment horizontal="center" vertical="center" wrapText="1" readingOrder="1"/>
      <protection/>
    </xf>
    <xf numFmtId="49" fontId="17" fillId="0" borderId="24" xfId="141" applyNumberFormat="1" applyFont="1" applyFill="1" applyBorder="1" applyAlignment="1">
      <alignment horizontal="center" vertical="center" wrapText="1" readingOrder="1"/>
      <protection/>
    </xf>
    <xf numFmtId="49" fontId="17" fillId="0" borderId="39" xfId="141" applyNumberFormat="1" applyFont="1" applyFill="1" applyBorder="1" applyAlignment="1">
      <alignment horizontal="center" vertical="center" wrapText="1" readingOrder="1"/>
      <protection/>
    </xf>
    <xf numFmtId="0" fontId="12" fillId="0" borderId="26"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19" fillId="0" borderId="0" xfId="138" applyNumberFormat="1" applyFont="1" applyFill="1" applyAlignment="1">
      <alignment horizontal="center"/>
      <protection/>
    </xf>
    <xf numFmtId="49" fontId="18" fillId="0" borderId="0" xfId="141" applyNumberFormat="1" applyFont="1" applyFill="1" applyBorder="1" applyAlignment="1">
      <alignment horizontal="left" wrapText="1"/>
      <protection/>
    </xf>
    <xf numFmtId="0" fontId="34" fillId="0" borderId="0" xfId="141" applyNumberFormat="1" applyFont="1" applyFill="1" applyAlignment="1">
      <alignment horizontal="center"/>
      <protection/>
    </xf>
    <xf numFmtId="49" fontId="17" fillId="0" borderId="0" xfId="141" applyNumberFormat="1" applyFont="1" applyFill="1" applyBorder="1" applyAlignment="1">
      <alignment horizontal="center" wrapText="1"/>
      <protection/>
    </xf>
    <xf numFmtId="0" fontId="86" fillId="0" borderId="0" xfId="141" applyNumberFormat="1" applyFont="1" applyFill="1" applyAlignment="1">
      <alignment horizontal="center"/>
      <protection/>
    </xf>
    <xf numFmtId="3" fontId="0" fillId="0" borderId="0" xfId="141" applyNumberFormat="1" applyFont="1" applyFill="1" applyBorder="1" applyAlignment="1">
      <alignment horizontal="left"/>
      <protection/>
    </xf>
    <xf numFmtId="3" fontId="7" fillId="0" borderId="0" xfId="141" applyNumberFormat="1" applyFont="1" applyFill="1" applyBorder="1" applyAlignment="1">
      <alignment horizontal="left"/>
      <protection/>
    </xf>
    <xf numFmtId="0" fontId="0" fillId="0" borderId="0" xfId="141" applyFont="1" applyFill="1" applyAlignment="1">
      <alignment horizontal="left"/>
      <protection/>
    </xf>
    <xf numFmtId="0" fontId="7" fillId="0" borderId="0" xfId="141" applyFont="1" applyFill="1" applyBorder="1" applyAlignment="1">
      <alignment horizontal="left"/>
      <protection/>
    </xf>
    <xf numFmtId="0" fontId="23" fillId="0" borderId="0" xfId="141" applyFont="1" applyFill="1" applyBorder="1" applyAlignment="1">
      <alignment horizontal="center"/>
      <protection/>
    </xf>
    <xf numFmtId="0" fontId="0" fillId="0" borderId="0" xfId="141" applyFont="1" applyFill="1" applyAlignment="1">
      <alignment/>
      <protection/>
    </xf>
    <xf numFmtId="0" fontId="7" fillId="0" borderId="0" xfId="141" applyNumberFormat="1" applyFont="1" applyFill="1" applyAlignment="1">
      <alignment horizontal="left"/>
      <protection/>
    </xf>
    <xf numFmtId="0" fontId="19" fillId="0" borderId="0" xfId="141" applyNumberFormat="1" applyFont="1" applyFill="1" applyAlignment="1">
      <alignment horizontal="center" wrapText="1"/>
      <protection/>
    </xf>
    <xf numFmtId="0" fontId="31" fillId="0" borderId="20" xfId="141" applyFont="1" applyFill="1" applyBorder="1" applyAlignment="1">
      <alignment horizontal="center" vertical="center" wrapText="1"/>
      <protection/>
    </xf>
    <xf numFmtId="0" fontId="31" fillId="0" borderId="20" xfId="141" applyFont="1" applyFill="1" applyBorder="1" applyAlignment="1">
      <alignment horizontal="center" vertical="center"/>
      <protection/>
    </xf>
    <xf numFmtId="0" fontId="88" fillId="0" borderId="20" xfId="141" applyFont="1" applyFill="1" applyBorder="1" applyAlignment="1">
      <alignment horizontal="center" vertical="center"/>
      <protection/>
    </xf>
    <xf numFmtId="0" fontId="30" fillId="0" borderId="0" xfId="141" applyFont="1" applyFill="1" applyBorder="1" applyAlignment="1">
      <alignment horizontal="center" wrapText="1"/>
      <protection/>
    </xf>
    <xf numFmtId="49" fontId="11" fillId="0" borderId="35" xfId="141" applyNumberFormat="1" applyFont="1" applyFill="1" applyBorder="1" applyAlignment="1">
      <alignment horizontal="center" vertical="center"/>
      <protection/>
    </xf>
    <xf numFmtId="49" fontId="11" fillId="0" borderId="36" xfId="141" applyNumberFormat="1" applyFont="1" applyFill="1" applyBorder="1" applyAlignment="1">
      <alignment horizontal="center" vertical="center"/>
      <protection/>
    </xf>
    <xf numFmtId="49" fontId="11" fillId="0" borderId="24" xfId="141" applyNumberFormat="1" applyFont="1" applyFill="1" applyBorder="1" applyAlignment="1">
      <alignment horizontal="center" vertical="center"/>
      <protection/>
    </xf>
    <xf numFmtId="49" fontId="11" fillId="0" borderId="39" xfId="141" applyNumberFormat="1" applyFont="1" applyFill="1" applyBorder="1" applyAlignment="1">
      <alignment horizontal="center" vertical="center"/>
      <protection/>
    </xf>
    <xf numFmtId="0" fontId="12" fillId="0" borderId="26" xfId="0" applyFont="1" applyBorder="1" applyAlignment="1">
      <alignment horizontal="center" vertical="center"/>
    </xf>
    <xf numFmtId="0" fontId="8" fillId="0" borderId="25" xfId="0" applyFont="1" applyBorder="1" applyAlignment="1">
      <alignment horizontal="center" vertical="center"/>
    </xf>
    <xf numFmtId="0" fontId="37" fillId="0" borderId="0" xfId="141" applyFont="1" applyFill="1" applyBorder="1" applyAlignment="1">
      <alignment horizontal="center" wrapText="1"/>
      <protection/>
    </xf>
    <xf numFmtId="0" fontId="112" fillId="0" borderId="20" xfId="141" applyFont="1" applyFill="1" applyBorder="1" applyAlignment="1">
      <alignment horizontal="center" vertical="center"/>
      <protection/>
    </xf>
    <xf numFmtId="0" fontId="17" fillId="0" borderId="0" xfId="141" applyFont="1" applyFill="1" applyBorder="1" applyAlignment="1">
      <alignment horizontal="center" wrapText="1"/>
      <protection/>
    </xf>
    <xf numFmtId="49" fontId="24" fillId="0" borderId="0" xfId="141" applyNumberFormat="1" applyFont="1" applyFill="1" applyBorder="1" applyAlignment="1">
      <alignment horizontal="left" wrapText="1"/>
      <protection/>
    </xf>
    <xf numFmtId="49" fontId="34" fillId="0" borderId="0" xfId="141" applyNumberFormat="1" applyFont="1" applyFill="1" applyAlignment="1">
      <alignment horizontal="center"/>
      <protection/>
    </xf>
    <xf numFmtId="0" fontId="30" fillId="0" borderId="0" xfId="141" applyFont="1" applyFill="1" applyBorder="1" applyAlignment="1">
      <alignment horizontal="center"/>
      <protection/>
    </xf>
    <xf numFmtId="0" fontId="85" fillId="0" borderId="0" xfId="141" applyFont="1" applyFill="1" applyAlignment="1">
      <alignment horizontal="center"/>
      <protection/>
    </xf>
    <xf numFmtId="0" fontId="30" fillId="0" borderId="0" xfId="138" applyFont="1" applyFill="1" applyAlignment="1">
      <alignment horizontal="center"/>
      <protection/>
    </xf>
    <xf numFmtId="0" fontId="30" fillId="0" borderId="0" xfId="138" applyNumberFormat="1" applyFont="1" applyFill="1" applyAlignment="1">
      <alignment horizontal="center"/>
      <protection/>
    </xf>
    <xf numFmtId="0" fontId="0" fillId="0" borderId="0" xfId="141" applyNumberFormat="1" applyFont="1" applyFill="1" applyAlignment="1">
      <alignment horizontal="left"/>
      <protection/>
    </xf>
    <xf numFmtId="0" fontId="19" fillId="0" borderId="0" xfId="141" applyNumberFormat="1" applyFont="1" applyFill="1" applyAlignment="1">
      <alignment horizontal="center" vertical="center"/>
      <protection/>
    </xf>
    <xf numFmtId="0" fontId="23" fillId="0" borderId="0" xfId="141" applyNumberFormat="1" applyFont="1" applyFill="1" applyAlignment="1">
      <alignment horizontal="center" wrapText="1"/>
      <protection/>
    </xf>
    <xf numFmtId="0" fontId="34" fillId="0" borderId="0" xfId="141" applyNumberFormat="1" applyFont="1" applyFill="1" applyBorder="1" applyAlignment="1">
      <alignment horizontal="center"/>
      <protection/>
    </xf>
    <xf numFmtId="0" fontId="0" fillId="0" borderId="0" xfId="141" applyNumberFormat="1" applyFont="1" applyFill="1" applyAlignment="1">
      <alignment horizontal="left"/>
      <protection/>
    </xf>
    <xf numFmtId="0" fontId="39" fillId="0" borderId="0" xfId="141" applyNumberFormat="1" applyFont="1" applyFill="1" applyAlignment="1">
      <alignment horizontal="center"/>
      <protection/>
    </xf>
    <xf numFmtId="0" fontId="26" fillId="0" borderId="0" xfId="141" applyNumberFormat="1" applyFont="1" applyFill="1" applyAlignment="1">
      <alignment horizontal="center"/>
      <protection/>
    </xf>
    <xf numFmtId="0" fontId="12" fillId="0" borderId="20" xfId="141" applyNumberFormat="1" applyFont="1" applyFill="1" applyBorder="1" applyAlignment="1">
      <alignment horizontal="center" vertical="center" wrapText="1"/>
      <protection/>
    </xf>
    <xf numFmtId="0" fontId="33" fillId="0" borderId="20" xfId="141" applyFont="1" applyFill="1" applyBorder="1" applyAlignment="1">
      <alignment horizontal="center" vertical="center"/>
      <protection/>
    </xf>
    <xf numFmtId="0" fontId="12" fillId="0" borderId="0" xfId="141" applyNumberFormat="1" applyFont="1" applyFill="1" applyAlignment="1">
      <alignment horizontal="left"/>
      <protection/>
    </xf>
    <xf numFmtId="0" fontId="12" fillId="0" borderId="45" xfId="141" applyNumberFormat="1" applyFont="1" applyFill="1" applyBorder="1" applyAlignment="1">
      <alignment horizontal="center" vertical="center" wrapText="1"/>
      <protection/>
    </xf>
    <xf numFmtId="0" fontId="18" fillId="0" borderId="0" xfId="141" applyNumberFormat="1" applyFont="1" applyFill="1" applyBorder="1" applyAlignment="1">
      <alignment horizontal="left" wrapText="1"/>
      <protection/>
    </xf>
    <xf numFmtId="0" fontId="8" fillId="0" borderId="0" xfId="141" applyNumberFormat="1" applyFont="1" applyFill="1" applyAlignment="1">
      <alignment horizontal="left"/>
      <protection/>
    </xf>
    <xf numFmtId="0" fontId="37" fillId="0" borderId="0" xfId="141" applyNumberFormat="1" applyFont="1" applyFill="1" applyBorder="1" applyAlignment="1">
      <alignment horizontal="center"/>
      <protection/>
    </xf>
    <xf numFmtId="0" fontId="12" fillId="0" borderId="47" xfId="141" applyNumberFormat="1" applyFont="1" applyFill="1" applyBorder="1" applyAlignment="1">
      <alignment horizontal="center" vertical="center" wrapText="1"/>
      <protection/>
    </xf>
    <xf numFmtId="0" fontId="12" fillId="0" borderId="38" xfId="141" applyNumberFormat="1" applyFont="1" applyFill="1" applyBorder="1" applyAlignment="1">
      <alignment horizontal="center" vertical="center" wrapText="1"/>
      <protection/>
    </xf>
    <xf numFmtId="49" fontId="12" fillId="0" borderId="48" xfId="141" applyNumberFormat="1" applyFont="1" applyFill="1" applyBorder="1" applyAlignment="1">
      <alignment horizontal="center" vertical="center"/>
      <protection/>
    </xf>
    <xf numFmtId="49" fontId="12" fillId="0" borderId="45" xfId="141" applyNumberFormat="1" applyFont="1" applyFill="1" applyBorder="1" applyAlignment="1">
      <alignment horizontal="center" vertical="center"/>
      <protection/>
    </xf>
    <xf numFmtId="49" fontId="12" fillId="0" borderId="44" xfId="141" applyNumberFormat="1" applyFont="1" applyFill="1" applyBorder="1" applyAlignment="1">
      <alignment horizontal="center" vertical="center"/>
      <protection/>
    </xf>
    <xf numFmtId="49" fontId="12" fillId="0" borderId="20" xfId="141" applyNumberFormat="1" applyFont="1" applyFill="1" applyBorder="1" applyAlignment="1">
      <alignment horizontal="center" vertical="center"/>
      <protection/>
    </xf>
    <xf numFmtId="0" fontId="21" fillId="0" borderId="44" xfId="141" applyNumberFormat="1" applyFont="1" applyFill="1" applyBorder="1" applyAlignment="1">
      <alignment horizontal="center" wrapText="1"/>
      <protection/>
    </xf>
    <xf numFmtId="0" fontId="21" fillId="0" borderId="20" xfId="141" applyNumberFormat="1" applyFont="1" applyFill="1" applyBorder="1" applyAlignment="1">
      <alignment horizontal="center" wrapText="1"/>
      <protection/>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 6" xfId="135"/>
    <cellStyle name="Normal_1. (Goc) THONG KE TT01 Toàn tỉnh Hoa Binh 6 tháng 2013" xfId="136"/>
    <cellStyle name="Normal_19 bieu m nhapcong thuc da sao 11 don vi " xfId="137"/>
    <cellStyle name="Normal_19 bieu m nhapcong thuc da sao 11 don vi  2" xfId="138"/>
    <cellStyle name="Normal_Bieu 8 - Bieu 19 toan tinh" xfId="139"/>
    <cellStyle name="Normal_Bieu mau TK tu 11 den 19 (ban phat hanh)" xfId="140"/>
    <cellStyle name="Normal_Bieu mau TK tu 11 den 19 (ban phat hanh) 2"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externalLink" Target="externalLinks/externalLink9.xml" /><Relationship Id="rId40" Type="http://schemas.openxmlformats.org/officeDocument/2006/relationships/externalLink" Target="externalLinks/externalLink10.xml" /><Relationship Id="rId41" Type="http://schemas.openxmlformats.org/officeDocument/2006/relationships/externalLink" Target="externalLinks/externalLink11.xml" /><Relationship Id="rId42" Type="http://schemas.openxmlformats.org/officeDocument/2006/relationships/externalLink" Target="externalLinks/externalLink12.xml" /><Relationship Id="rId43" Type="http://schemas.openxmlformats.org/officeDocument/2006/relationships/externalLink" Target="externalLinks/externalLink13.xml" /><Relationship Id="rId44" Type="http://schemas.openxmlformats.org/officeDocument/2006/relationships/externalLink" Target="externalLinks/externalLink14.xml" /><Relationship Id="rId45" Type="http://schemas.openxmlformats.org/officeDocument/2006/relationships/externalLink" Target="externalLinks/externalLink15.xml" /><Relationship Id="rId46" Type="http://schemas.openxmlformats.org/officeDocument/2006/relationships/externalLink" Target="externalLinks/externalLink16.xml" /><Relationship Id="rId47" Type="http://schemas.openxmlformats.org/officeDocument/2006/relationships/externalLink" Target="externalLinks/externalLink17.xml" /><Relationship Id="rId48" Type="http://schemas.openxmlformats.org/officeDocument/2006/relationships/externalLink" Target="externalLinks/externalLink18.xml" /><Relationship Id="rId49" Type="http://schemas.openxmlformats.org/officeDocument/2006/relationships/externalLink" Target="externalLinks/externalLink19.xml" /><Relationship Id="rId50" Type="http://schemas.openxmlformats.org/officeDocument/2006/relationships/externalLink" Target="externalLinks/externalLink20.xml" /><Relationship Id="rId51" Type="http://schemas.openxmlformats.org/officeDocument/2006/relationships/externalLink" Target="externalLinks/externalLink21.xml" /><Relationship Id="rId5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5144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5144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8298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fLocksText="0">
      <xdr:nvSpPr>
        <xdr:cNvPr id="1"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4"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5"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6"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7"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8"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9"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0"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1"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2"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3"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4"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5"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6"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7"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8"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9"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0"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1"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2"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3"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4"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5"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6"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7"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8"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9"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0"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1"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2"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3"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4"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5"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6"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7"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8"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707707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707707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707707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716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ung\h\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B&#249;%20&#272;&#7889;p.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B&#249;%20Gia%20M&#7853;p.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Ch&#417;n%20Th&#224;nh.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C&#7909;c.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72;&#7891;ng%20Ph&#25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2;&#7891;ng%20Xo&#224;i.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7899;n%20Qu&#7843;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Ph&#250;%20Ri&#7873;ng.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Ph&#432;&#7899;c%20Long.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B&#236;nh%20Lo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ung\h\BAO%20CAO\NAM%202015\BC%20THONG%20KE%202015\THONG%20KE%202015%20DI\12%20THANG%202015\BCTK%2012%20THANG%202015%20LUU\nsn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B&#249;%20&#272;&#259;ng.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LNin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ung\h\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ung\h\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ung\h\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ung\h\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ung\h\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ung\h\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ung\h\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01"/>
      <sheetName val="M01.1"/>
      <sheetName val="M02"/>
      <sheetName val="M02.1"/>
      <sheetName val="M03"/>
      <sheetName val="M03.1"/>
      <sheetName val="M04"/>
      <sheetName val="M04.1"/>
      <sheetName val="M05"/>
      <sheetName val="M06"/>
      <sheetName val="M07"/>
      <sheetName val="M08"/>
      <sheetName val="M09"/>
      <sheetName val="M10"/>
      <sheetName val="M11"/>
      <sheetName val="M12"/>
      <sheetName val="M13"/>
      <sheetName val="M14"/>
      <sheetName val="M15"/>
      <sheetName val="M16"/>
      <sheetName val="M17"/>
      <sheetName val="M18"/>
      <sheetName val="M19"/>
    </sheetNames>
    <sheetDataSet>
      <sheetData sheetId="0">
        <row r="12">
          <cell r="D12">
            <v>121</v>
          </cell>
          <cell r="F12">
            <v>0</v>
          </cell>
          <cell r="G12">
            <v>113</v>
          </cell>
          <cell r="H12">
            <v>0</v>
          </cell>
          <cell r="I12">
            <v>5</v>
          </cell>
          <cell r="J12">
            <v>0</v>
          </cell>
          <cell r="K12">
            <v>1</v>
          </cell>
          <cell r="L12">
            <v>0</v>
          </cell>
          <cell r="M12">
            <v>0</v>
          </cell>
          <cell r="N12">
            <v>0</v>
          </cell>
        </row>
        <row r="13">
          <cell r="D13">
            <v>114</v>
          </cell>
          <cell r="F13">
            <v>0</v>
          </cell>
          <cell r="G13">
            <v>64</v>
          </cell>
          <cell r="H13">
            <v>0</v>
          </cell>
          <cell r="I13">
            <v>163</v>
          </cell>
          <cell r="J13">
            <v>3</v>
          </cell>
          <cell r="K13">
            <v>0</v>
          </cell>
          <cell r="L13">
            <v>0</v>
          </cell>
          <cell r="M13">
            <v>0</v>
          </cell>
          <cell r="N13">
            <v>0</v>
          </cell>
        </row>
        <row r="14">
          <cell r="D14">
            <v>0</v>
          </cell>
          <cell r="F14">
            <v>0</v>
          </cell>
          <cell r="G14">
            <v>10</v>
          </cell>
          <cell r="H14">
            <v>0</v>
          </cell>
          <cell r="I14">
            <v>0</v>
          </cell>
          <cell r="J14">
            <v>0</v>
          </cell>
          <cell r="K14">
            <v>0</v>
          </cell>
          <cell r="L14">
            <v>0</v>
          </cell>
          <cell r="M14">
            <v>0</v>
          </cell>
          <cell r="N14">
            <v>0</v>
          </cell>
        </row>
        <row r="15">
          <cell r="D15">
            <v>0</v>
          </cell>
          <cell r="F15">
            <v>0</v>
          </cell>
          <cell r="G15">
            <v>0</v>
          </cell>
          <cell r="H15">
            <v>0</v>
          </cell>
          <cell r="I15">
            <v>0</v>
          </cell>
          <cell r="J15">
            <v>0</v>
          </cell>
          <cell r="K15">
            <v>0</v>
          </cell>
          <cell r="L15">
            <v>0</v>
          </cell>
          <cell r="M15">
            <v>0</v>
          </cell>
          <cell r="N15">
            <v>0</v>
          </cell>
        </row>
        <row r="18">
          <cell r="D18">
            <v>126</v>
          </cell>
          <cell r="F18">
            <v>0</v>
          </cell>
          <cell r="G18">
            <v>45</v>
          </cell>
          <cell r="H18">
            <v>0</v>
          </cell>
          <cell r="I18">
            <v>153</v>
          </cell>
          <cell r="J18">
            <v>1</v>
          </cell>
          <cell r="K18">
            <v>0</v>
          </cell>
          <cell r="L18">
            <v>0</v>
          </cell>
          <cell r="M18">
            <v>0</v>
          </cell>
          <cell r="N18">
            <v>0</v>
          </cell>
        </row>
        <row r="19">
          <cell r="D19">
            <v>0</v>
          </cell>
          <cell r="F19">
            <v>0</v>
          </cell>
          <cell r="G19">
            <v>0</v>
          </cell>
          <cell r="H19">
            <v>0</v>
          </cell>
          <cell r="I19">
            <v>0</v>
          </cell>
          <cell r="J19">
            <v>0</v>
          </cell>
          <cell r="K19">
            <v>0</v>
          </cell>
          <cell r="L19">
            <v>0</v>
          </cell>
          <cell r="M19">
            <v>0</v>
          </cell>
          <cell r="N19">
            <v>0</v>
          </cell>
        </row>
        <row r="20">
          <cell r="D20">
            <v>51</v>
          </cell>
          <cell r="F20">
            <v>0</v>
          </cell>
          <cell r="G20">
            <v>24</v>
          </cell>
          <cell r="H20">
            <v>0</v>
          </cell>
          <cell r="I20">
            <v>14</v>
          </cell>
          <cell r="J20">
            <v>2</v>
          </cell>
          <cell r="K20">
            <v>0</v>
          </cell>
          <cell r="L20">
            <v>0</v>
          </cell>
          <cell r="M20">
            <v>0</v>
          </cell>
          <cell r="N20">
            <v>0</v>
          </cell>
        </row>
        <row r="21">
          <cell r="D21">
            <v>0</v>
          </cell>
          <cell r="F21">
            <v>0</v>
          </cell>
          <cell r="G21">
            <v>0</v>
          </cell>
          <cell r="H21">
            <v>0</v>
          </cell>
          <cell r="I21">
            <v>0</v>
          </cell>
          <cell r="J21">
            <v>0</v>
          </cell>
          <cell r="K21">
            <v>0</v>
          </cell>
          <cell r="L21">
            <v>0</v>
          </cell>
          <cell r="M21">
            <v>0</v>
          </cell>
          <cell r="N21">
            <v>0</v>
          </cell>
        </row>
        <row r="22">
          <cell r="D22">
            <v>0</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58</v>
          </cell>
          <cell r="F25">
            <v>0</v>
          </cell>
          <cell r="G25">
            <v>98</v>
          </cell>
          <cell r="H25">
            <v>0</v>
          </cell>
          <cell r="I25">
            <v>1</v>
          </cell>
          <cell r="J25">
            <v>0</v>
          </cell>
          <cell r="K25">
            <v>1</v>
          </cell>
          <cell r="L25">
            <v>0</v>
          </cell>
          <cell r="M25">
            <v>0</v>
          </cell>
          <cell r="N25">
            <v>0</v>
          </cell>
        </row>
      </sheetData>
      <sheetData sheetId="1">
        <row r="5">
          <cell r="C5">
            <v>0</v>
          </cell>
        </row>
        <row r="6">
          <cell r="C6">
            <v>0</v>
          </cell>
        </row>
        <row r="7">
          <cell r="C7">
            <v>0</v>
          </cell>
        </row>
        <row r="8">
          <cell r="C8">
            <v>0</v>
          </cell>
        </row>
        <row r="9">
          <cell r="C9">
            <v>0</v>
          </cell>
        </row>
        <row r="10">
          <cell r="C10">
            <v>0</v>
          </cell>
        </row>
        <row r="11">
          <cell r="C11">
            <v>0</v>
          </cell>
        </row>
        <row r="13">
          <cell r="C13">
            <v>0</v>
          </cell>
        </row>
        <row r="14">
          <cell r="C14">
            <v>0</v>
          </cell>
        </row>
        <row r="16">
          <cell r="C16">
            <v>0</v>
          </cell>
        </row>
        <row r="17">
          <cell r="C17">
            <v>0</v>
          </cell>
        </row>
        <row r="18">
          <cell r="C18">
            <v>0</v>
          </cell>
        </row>
        <row r="20">
          <cell r="C20">
            <v>0</v>
          </cell>
        </row>
        <row r="21">
          <cell r="C21">
            <v>0</v>
          </cell>
        </row>
        <row r="22">
          <cell r="C22">
            <v>0</v>
          </cell>
        </row>
        <row r="23">
          <cell r="C23">
            <v>0</v>
          </cell>
        </row>
        <row r="24">
          <cell r="C24">
            <v>0</v>
          </cell>
        </row>
        <row r="25">
          <cell r="C25">
            <v>0</v>
          </cell>
        </row>
        <row r="27">
          <cell r="C27">
            <v>131</v>
          </cell>
        </row>
        <row r="28">
          <cell r="C28">
            <v>1</v>
          </cell>
        </row>
        <row r="29">
          <cell r="C29">
            <v>26</v>
          </cell>
        </row>
      </sheetData>
      <sheetData sheetId="2">
        <row r="12">
          <cell r="D12">
            <v>172</v>
          </cell>
          <cell r="F12">
            <v>0</v>
          </cell>
          <cell r="G12">
            <v>33</v>
          </cell>
          <cell r="H12">
            <v>0</v>
          </cell>
          <cell r="I12">
            <v>11</v>
          </cell>
          <cell r="J12">
            <v>2</v>
          </cell>
          <cell r="K12">
            <v>0</v>
          </cell>
          <cell r="L12">
            <v>0</v>
          </cell>
          <cell r="M12">
            <v>0</v>
          </cell>
          <cell r="N12">
            <v>0</v>
          </cell>
          <cell r="O12">
            <v>0</v>
          </cell>
        </row>
        <row r="13">
          <cell r="D13">
            <v>52</v>
          </cell>
          <cell r="F13">
            <v>0</v>
          </cell>
          <cell r="G13">
            <v>12</v>
          </cell>
          <cell r="H13">
            <v>0</v>
          </cell>
          <cell r="I13">
            <v>29</v>
          </cell>
          <cell r="J13">
            <v>1</v>
          </cell>
          <cell r="K13">
            <v>0</v>
          </cell>
          <cell r="L13">
            <v>0</v>
          </cell>
          <cell r="M13">
            <v>0</v>
          </cell>
          <cell r="N13">
            <v>0</v>
          </cell>
          <cell r="O13">
            <v>0</v>
          </cell>
        </row>
        <row r="14">
          <cell r="D14">
            <v>0</v>
          </cell>
          <cell r="F14">
            <v>0</v>
          </cell>
          <cell r="G14">
            <v>3</v>
          </cell>
          <cell r="H14">
            <v>0</v>
          </cell>
          <cell r="I14">
            <v>0</v>
          </cell>
          <cell r="J14">
            <v>0</v>
          </cell>
          <cell r="K14">
            <v>0</v>
          </cell>
          <cell r="L14">
            <v>0</v>
          </cell>
          <cell r="M14">
            <v>0</v>
          </cell>
          <cell r="N14">
            <v>0</v>
          </cell>
          <cell r="O14">
            <v>0</v>
          </cell>
        </row>
        <row r="15">
          <cell r="D15">
            <v>0</v>
          </cell>
          <cell r="F15">
            <v>0</v>
          </cell>
          <cell r="G15">
            <v>0</v>
          </cell>
          <cell r="H15">
            <v>0</v>
          </cell>
          <cell r="I15">
            <v>0</v>
          </cell>
          <cell r="J15">
            <v>0</v>
          </cell>
          <cell r="K15">
            <v>0</v>
          </cell>
          <cell r="L15">
            <v>0</v>
          </cell>
          <cell r="M15">
            <v>0</v>
          </cell>
          <cell r="N15">
            <v>0</v>
          </cell>
          <cell r="O15">
            <v>0</v>
          </cell>
        </row>
        <row r="18">
          <cell r="D18">
            <v>34</v>
          </cell>
          <cell r="F18">
            <v>0</v>
          </cell>
          <cell r="G18">
            <v>2</v>
          </cell>
          <cell r="H18">
            <v>0</v>
          </cell>
          <cell r="I18">
            <v>2</v>
          </cell>
          <cell r="J18">
            <v>0</v>
          </cell>
          <cell r="K18">
            <v>0</v>
          </cell>
          <cell r="L18">
            <v>0</v>
          </cell>
          <cell r="M18">
            <v>0</v>
          </cell>
          <cell r="N18">
            <v>0</v>
          </cell>
          <cell r="O18">
            <v>0</v>
          </cell>
        </row>
        <row r="19">
          <cell r="D19">
            <v>3</v>
          </cell>
          <cell r="F19">
            <v>0</v>
          </cell>
          <cell r="G19">
            <v>0</v>
          </cell>
          <cell r="H19">
            <v>0</v>
          </cell>
          <cell r="I19">
            <v>0</v>
          </cell>
          <cell r="J19">
            <v>0</v>
          </cell>
          <cell r="K19">
            <v>0</v>
          </cell>
          <cell r="L19">
            <v>0</v>
          </cell>
          <cell r="M19">
            <v>0</v>
          </cell>
          <cell r="N19">
            <v>0</v>
          </cell>
          <cell r="O19">
            <v>0</v>
          </cell>
        </row>
        <row r="20">
          <cell r="D20">
            <v>131</v>
          </cell>
          <cell r="F20">
            <v>0</v>
          </cell>
          <cell r="G20">
            <v>16</v>
          </cell>
          <cell r="H20">
            <v>0</v>
          </cell>
          <cell r="I20">
            <v>37</v>
          </cell>
          <cell r="J20">
            <v>3</v>
          </cell>
          <cell r="K20">
            <v>0</v>
          </cell>
          <cell r="L20">
            <v>0</v>
          </cell>
          <cell r="M20">
            <v>0</v>
          </cell>
          <cell r="N20">
            <v>0</v>
          </cell>
          <cell r="O20">
            <v>0</v>
          </cell>
        </row>
        <row r="21">
          <cell r="D21">
            <v>6</v>
          </cell>
          <cell r="F21">
            <v>0</v>
          </cell>
          <cell r="G21">
            <v>0</v>
          </cell>
          <cell r="H21">
            <v>0</v>
          </cell>
          <cell r="I21">
            <v>0</v>
          </cell>
          <cell r="J21">
            <v>0</v>
          </cell>
          <cell r="K21">
            <v>0</v>
          </cell>
          <cell r="L21">
            <v>0</v>
          </cell>
          <cell r="M21">
            <v>0</v>
          </cell>
          <cell r="N21">
            <v>0</v>
          </cell>
          <cell r="O21">
            <v>0</v>
          </cell>
        </row>
        <row r="22">
          <cell r="D22">
            <v>0</v>
          </cell>
          <cell r="F22">
            <v>0</v>
          </cell>
          <cell r="G22">
            <v>0</v>
          </cell>
          <cell r="H22">
            <v>0</v>
          </cell>
          <cell r="I22">
            <v>0</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0</v>
          </cell>
          <cell r="F24">
            <v>0</v>
          </cell>
          <cell r="G24">
            <v>0</v>
          </cell>
          <cell r="H24">
            <v>0</v>
          </cell>
          <cell r="I24">
            <v>0</v>
          </cell>
          <cell r="J24">
            <v>0</v>
          </cell>
          <cell r="K24">
            <v>0</v>
          </cell>
          <cell r="L24">
            <v>0</v>
          </cell>
          <cell r="M24">
            <v>0</v>
          </cell>
          <cell r="N24">
            <v>0</v>
          </cell>
          <cell r="O24">
            <v>0</v>
          </cell>
        </row>
        <row r="25">
          <cell r="D25">
            <v>50</v>
          </cell>
          <cell r="F25">
            <v>0</v>
          </cell>
          <cell r="G25">
            <v>24</v>
          </cell>
          <cell r="H25">
            <v>0</v>
          </cell>
          <cell r="I25">
            <v>1</v>
          </cell>
          <cell r="J25">
            <v>0</v>
          </cell>
          <cell r="K25">
            <v>0</v>
          </cell>
          <cell r="L25">
            <v>0</v>
          </cell>
          <cell r="M25">
            <v>0</v>
          </cell>
          <cell r="N25">
            <v>0</v>
          </cell>
          <cell r="O25">
            <v>0</v>
          </cell>
        </row>
      </sheetData>
      <sheetData sheetId="3">
        <row r="5">
          <cell r="C5">
            <v>0</v>
          </cell>
        </row>
        <row r="6">
          <cell r="C6">
            <v>1</v>
          </cell>
        </row>
        <row r="7">
          <cell r="C7">
            <v>5</v>
          </cell>
        </row>
        <row r="8">
          <cell r="C8">
            <v>0</v>
          </cell>
        </row>
        <row r="9">
          <cell r="C9">
            <v>0</v>
          </cell>
        </row>
        <row r="10">
          <cell r="C10">
            <v>0</v>
          </cell>
        </row>
        <row r="11">
          <cell r="C11">
            <v>0</v>
          </cell>
        </row>
        <row r="12">
          <cell r="C12">
            <v>0</v>
          </cell>
        </row>
        <row r="13">
          <cell r="C13">
            <v>0</v>
          </cell>
        </row>
        <row r="15">
          <cell r="C15">
            <v>0</v>
          </cell>
        </row>
        <row r="16">
          <cell r="C16">
            <v>0</v>
          </cell>
        </row>
        <row r="18">
          <cell r="C18">
            <v>0</v>
          </cell>
        </row>
        <row r="19">
          <cell r="C19">
            <v>0</v>
          </cell>
        </row>
        <row r="20">
          <cell r="C20">
            <v>0</v>
          </cell>
        </row>
        <row r="22">
          <cell r="C22">
            <v>0</v>
          </cell>
        </row>
        <row r="23">
          <cell r="C23">
            <v>0</v>
          </cell>
        </row>
        <row r="24">
          <cell r="C24">
            <v>3</v>
          </cell>
        </row>
        <row r="25">
          <cell r="C25">
            <v>0</v>
          </cell>
        </row>
        <row r="26">
          <cell r="C26">
            <v>0</v>
          </cell>
        </row>
        <row r="27">
          <cell r="C27">
            <v>0</v>
          </cell>
        </row>
        <row r="28">
          <cell r="C28">
            <v>0</v>
          </cell>
        </row>
        <row r="30">
          <cell r="C30">
            <v>26</v>
          </cell>
        </row>
        <row r="31">
          <cell r="C31">
            <v>47</v>
          </cell>
        </row>
        <row r="32">
          <cell r="C32">
            <v>2</v>
          </cell>
        </row>
      </sheetData>
      <sheetData sheetId="4">
        <row r="12">
          <cell r="D12">
            <v>651754</v>
          </cell>
          <cell r="F12">
            <v>0</v>
          </cell>
          <cell r="G12">
            <v>1128590</v>
          </cell>
          <cell r="H12">
            <v>0</v>
          </cell>
          <cell r="I12">
            <v>1358</v>
          </cell>
          <cell r="J12">
            <v>0</v>
          </cell>
          <cell r="K12">
            <v>2000</v>
          </cell>
          <cell r="L12">
            <v>0</v>
          </cell>
          <cell r="M12">
            <v>0</v>
          </cell>
          <cell r="N12">
            <v>0</v>
          </cell>
        </row>
        <row r="13">
          <cell r="D13">
            <v>1192534</v>
          </cell>
          <cell r="F13">
            <v>0</v>
          </cell>
          <cell r="G13">
            <v>81573</v>
          </cell>
          <cell r="H13">
            <v>0</v>
          </cell>
          <cell r="I13">
            <v>129932</v>
          </cell>
          <cell r="J13">
            <v>127722</v>
          </cell>
          <cell r="K13">
            <v>0</v>
          </cell>
          <cell r="L13">
            <v>0</v>
          </cell>
          <cell r="M13">
            <v>0</v>
          </cell>
          <cell r="N13">
            <v>0</v>
          </cell>
        </row>
        <row r="14">
          <cell r="D14">
            <v>0</v>
          </cell>
          <cell r="F14">
            <v>0</v>
          </cell>
          <cell r="G14">
            <v>17800</v>
          </cell>
          <cell r="H14">
            <v>0</v>
          </cell>
          <cell r="I14">
            <v>0</v>
          </cell>
          <cell r="J14">
            <v>0</v>
          </cell>
          <cell r="K14">
            <v>0</v>
          </cell>
          <cell r="L14">
            <v>0</v>
          </cell>
          <cell r="M14">
            <v>0</v>
          </cell>
          <cell r="N14">
            <v>0</v>
          </cell>
        </row>
        <row r="15">
          <cell r="D15">
            <v>0</v>
          </cell>
          <cell r="F15">
            <v>0</v>
          </cell>
          <cell r="G15">
            <v>0</v>
          </cell>
          <cell r="H15">
            <v>0</v>
          </cell>
          <cell r="I15">
            <v>0</v>
          </cell>
          <cell r="J15">
            <v>0</v>
          </cell>
          <cell r="K15">
            <v>0</v>
          </cell>
          <cell r="L15">
            <v>0</v>
          </cell>
          <cell r="M15">
            <v>0</v>
          </cell>
          <cell r="N15">
            <v>0</v>
          </cell>
        </row>
        <row r="18">
          <cell r="D18">
            <v>569110</v>
          </cell>
          <cell r="F18">
            <v>0</v>
          </cell>
          <cell r="G18">
            <v>69576</v>
          </cell>
          <cell r="H18">
            <v>0</v>
          </cell>
          <cell r="I18">
            <v>95015</v>
          </cell>
          <cell r="J18">
            <v>40705</v>
          </cell>
          <cell r="K18">
            <v>0</v>
          </cell>
          <cell r="L18">
            <v>0</v>
          </cell>
          <cell r="M18">
            <v>0</v>
          </cell>
          <cell r="N18">
            <v>0</v>
          </cell>
        </row>
        <row r="19">
          <cell r="D19">
            <v>0</v>
          </cell>
          <cell r="F19">
            <v>0</v>
          </cell>
          <cell r="G19">
            <v>0</v>
          </cell>
          <cell r="H19">
            <v>0</v>
          </cell>
          <cell r="I19">
            <v>0</v>
          </cell>
          <cell r="J19">
            <v>0</v>
          </cell>
          <cell r="K19">
            <v>0</v>
          </cell>
          <cell r="L19">
            <v>0</v>
          </cell>
          <cell r="M19">
            <v>0</v>
          </cell>
          <cell r="N19">
            <v>0</v>
          </cell>
        </row>
        <row r="20">
          <cell r="D20">
            <v>0</v>
          </cell>
          <cell r="F20">
            <v>0</v>
          </cell>
          <cell r="G20">
            <v>0</v>
          </cell>
          <cell r="H20">
            <v>0</v>
          </cell>
          <cell r="I20">
            <v>0</v>
          </cell>
          <cell r="J20">
            <v>0</v>
          </cell>
          <cell r="K20">
            <v>0</v>
          </cell>
          <cell r="L20">
            <v>0</v>
          </cell>
          <cell r="M20">
            <v>0</v>
          </cell>
          <cell r="N20">
            <v>0</v>
          </cell>
        </row>
        <row r="21">
          <cell r="D21">
            <v>918375</v>
          </cell>
          <cell r="F21">
            <v>0</v>
          </cell>
          <cell r="G21">
            <v>52111</v>
          </cell>
          <cell r="H21">
            <v>0</v>
          </cell>
          <cell r="I21">
            <v>36075</v>
          </cell>
          <cell r="J21">
            <v>87017</v>
          </cell>
          <cell r="K21">
            <v>0</v>
          </cell>
          <cell r="L21">
            <v>0</v>
          </cell>
          <cell r="M21">
            <v>0</v>
          </cell>
          <cell r="N21">
            <v>0</v>
          </cell>
        </row>
        <row r="22">
          <cell r="D22">
            <v>0</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0</v>
          </cell>
          <cell r="F25">
            <v>0</v>
          </cell>
          <cell r="G25">
            <v>0</v>
          </cell>
          <cell r="H25">
            <v>0</v>
          </cell>
          <cell r="I25">
            <v>0</v>
          </cell>
          <cell r="J25">
            <v>0</v>
          </cell>
          <cell r="K25">
            <v>0</v>
          </cell>
          <cell r="L25">
            <v>0</v>
          </cell>
          <cell r="M25">
            <v>0</v>
          </cell>
          <cell r="N25">
            <v>0</v>
          </cell>
        </row>
        <row r="26">
          <cell r="D26">
            <v>356803</v>
          </cell>
          <cell r="F26">
            <v>0</v>
          </cell>
          <cell r="G26">
            <v>1070676</v>
          </cell>
          <cell r="H26">
            <v>0</v>
          </cell>
          <cell r="I26">
            <v>200</v>
          </cell>
          <cell r="J26">
            <v>0</v>
          </cell>
          <cell r="K26">
            <v>2000</v>
          </cell>
          <cell r="L26">
            <v>0</v>
          </cell>
          <cell r="M26">
            <v>0</v>
          </cell>
          <cell r="N26">
            <v>0</v>
          </cell>
        </row>
      </sheetData>
      <sheetData sheetId="5">
        <row r="5">
          <cell r="C5">
            <v>0</v>
          </cell>
        </row>
        <row r="6">
          <cell r="C6">
            <v>0</v>
          </cell>
        </row>
        <row r="7">
          <cell r="C7">
            <v>0</v>
          </cell>
        </row>
        <row r="8">
          <cell r="C8">
            <v>0</v>
          </cell>
        </row>
        <row r="9">
          <cell r="C9">
            <v>0</v>
          </cell>
        </row>
        <row r="10">
          <cell r="C10">
            <v>0</v>
          </cell>
        </row>
        <row r="11">
          <cell r="C11">
            <v>0</v>
          </cell>
        </row>
        <row r="13">
          <cell r="C13">
            <v>0</v>
          </cell>
        </row>
        <row r="14">
          <cell r="C14">
            <v>0</v>
          </cell>
        </row>
        <row r="16">
          <cell r="C16">
            <v>0</v>
          </cell>
        </row>
        <row r="17">
          <cell r="C17">
            <v>0</v>
          </cell>
        </row>
        <row r="18">
          <cell r="C18">
            <v>0</v>
          </cell>
        </row>
        <row r="20">
          <cell r="C20">
            <v>0</v>
          </cell>
        </row>
        <row r="21">
          <cell r="C21">
            <v>0</v>
          </cell>
        </row>
        <row r="22">
          <cell r="C22">
            <v>0</v>
          </cell>
        </row>
        <row r="23">
          <cell r="C23">
            <v>0</v>
          </cell>
        </row>
        <row r="24">
          <cell r="C24">
            <v>0</v>
          </cell>
        </row>
        <row r="25">
          <cell r="C25">
            <v>0</v>
          </cell>
        </row>
        <row r="27">
          <cell r="C27">
            <v>1015510</v>
          </cell>
        </row>
        <row r="28">
          <cell r="C28">
            <v>13239</v>
          </cell>
        </row>
        <row r="29">
          <cell r="C29">
            <v>400930</v>
          </cell>
        </row>
      </sheetData>
      <sheetData sheetId="6">
        <row r="12">
          <cell r="D12">
            <v>19279549</v>
          </cell>
          <cell r="F12">
            <v>0</v>
          </cell>
          <cell r="G12">
            <v>897264</v>
          </cell>
          <cell r="H12">
            <v>0</v>
          </cell>
          <cell r="I12">
            <v>206627</v>
          </cell>
          <cell r="J12">
            <v>986918</v>
          </cell>
          <cell r="K12">
            <v>0</v>
          </cell>
          <cell r="L12">
            <v>0</v>
          </cell>
          <cell r="M12">
            <v>0</v>
          </cell>
          <cell r="N12">
            <v>0</v>
          </cell>
          <cell r="O12">
            <v>0</v>
          </cell>
        </row>
        <row r="13">
          <cell r="D13">
            <v>19732352</v>
          </cell>
          <cell r="F13">
            <v>0</v>
          </cell>
          <cell r="G13">
            <v>963000</v>
          </cell>
          <cell r="H13">
            <v>0</v>
          </cell>
          <cell r="I13">
            <v>388797</v>
          </cell>
          <cell r="J13">
            <v>16912272</v>
          </cell>
          <cell r="K13">
            <v>0</v>
          </cell>
          <cell r="L13">
            <v>0</v>
          </cell>
          <cell r="M13">
            <v>0</v>
          </cell>
          <cell r="N13">
            <v>0</v>
          </cell>
          <cell r="O13">
            <v>0</v>
          </cell>
        </row>
        <row r="14">
          <cell r="D14">
            <v>0</v>
          </cell>
          <cell r="F14">
            <v>0</v>
          </cell>
          <cell r="G14">
            <v>135000</v>
          </cell>
          <cell r="H14">
            <v>0</v>
          </cell>
          <cell r="I14">
            <v>0</v>
          </cell>
          <cell r="J14">
            <v>0</v>
          </cell>
          <cell r="K14">
            <v>0</v>
          </cell>
          <cell r="L14">
            <v>0</v>
          </cell>
          <cell r="M14">
            <v>0</v>
          </cell>
          <cell r="N14">
            <v>0</v>
          </cell>
          <cell r="O14">
            <v>0</v>
          </cell>
        </row>
        <row r="15">
          <cell r="D15">
            <v>0</v>
          </cell>
          <cell r="F15">
            <v>0</v>
          </cell>
          <cell r="G15">
            <v>0</v>
          </cell>
          <cell r="H15">
            <v>0</v>
          </cell>
          <cell r="I15">
            <v>0</v>
          </cell>
          <cell r="J15">
            <v>0</v>
          </cell>
          <cell r="K15">
            <v>0</v>
          </cell>
          <cell r="L15">
            <v>0</v>
          </cell>
          <cell r="M15">
            <v>0</v>
          </cell>
          <cell r="N15">
            <v>0</v>
          </cell>
          <cell r="O15">
            <v>0</v>
          </cell>
        </row>
        <row r="18">
          <cell r="D18">
            <v>8213878</v>
          </cell>
          <cell r="F18">
            <v>0</v>
          </cell>
          <cell r="G18">
            <v>59000</v>
          </cell>
          <cell r="H18">
            <v>0</v>
          </cell>
          <cell r="I18">
            <v>26150</v>
          </cell>
          <cell r="J18">
            <v>850000</v>
          </cell>
          <cell r="K18">
            <v>0</v>
          </cell>
          <cell r="L18">
            <v>0</v>
          </cell>
          <cell r="M18">
            <v>0</v>
          </cell>
          <cell r="N18">
            <v>0</v>
          </cell>
          <cell r="O18">
            <v>0</v>
          </cell>
        </row>
        <row r="19">
          <cell r="D19">
            <v>1376879</v>
          </cell>
          <cell r="F19">
            <v>0</v>
          </cell>
          <cell r="G19">
            <v>0</v>
          </cell>
          <cell r="H19">
            <v>0</v>
          </cell>
          <cell r="I19">
            <v>0</v>
          </cell>
          <cell r="J19">
            <v>0</v>
          </cell>
          <cell r="K19">
            <v>0</v>
          </cell>
          <cell r="L19">
            <v>0</v>
          </cell>
          <cell r="M19">
            <v>0</v>
          </cell>
          <cell r="N19">
            <v>0</v>
          </cell>
          <cell r="O19">
            <v>0</v>
          </cell>
        </row>
        <row r="20">
          <cell r="D20">
            <v>22728388</v>
          </cell>
          <cell r="F20">
            <v>0</v>
          </cell>
          <cell r="G20">
            <v>465588</v>
          </cell>
          <cell r="H20">
            <v>0</v>
          </cell>
          <cell r="I20">
            <v>549274</v>
          </cell>
          <cell r="J20">
            <v>17049190</v>
          </cell>
          <cell r="K20">
            <v>0</v>
          </cell>
          <cell r="L20">
            <v>0</v>
          </cell>
          <cell r="M20">
            <v>0</v>
          </cell>
          <cell r="N20">
            <v>0</v>
          </cell>
          <cell r="O20">
            <v>0</v>
          </cell>
        </row>
        <row r="21">
          <cell r="D21">
            <v>236500</v>
          </cell>
          <cell r="F21">
            <v>0</v>
          </cell>
          <cell r="G21">
            <v>0</v>
          </cell>
          <cell r="H21">
            <v>0</v>
          </cell>
          <cell r="I21">
            <v>0</v>
          </cell>
          <cell r="J21">
            <v>0</v>
          </cell>
          <cell r="K21">
            <v>0</v>
          </cell>
          <cell r="L21">
            <v>0</v>
          </cell>
          <cell r="M21">
            <v>0</v>
          </cell>
          <cell r="N21">
            <v>0</v>
          </cell>
          <cell r="O21">
            <v>0</v>
          </cell>
        </row>
        <row r="22">
          <cell r="D22">
            <v>0</v>
          </cell>
          <cell r="F22">
            <v>0</v>
          </cell>
          <cell r="G22">
            <v>0</v>
          </cell>
          <cell r="H22">
            <v>0</v>
          </cell>
          <cell r="I22">
            <v>0</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0</v>
          </cell>
          <cell r="F24">
            <v>0</v>
          </cell>
          <cell r="G24">
            <v>0</v>
          </cell>
          <cell r="H24">
            <v>0</v>
          </cell>
          <cell r="I24">
            <v>0</v>
          </cell>
          <cell r="J24">
            <v>0</v>
          </cell>
          <cell r="K24">
            <v>0</v>
          </cell>
          <cell r="L24">
            <v>0</v>
          </cell>
          <cell r="M24">
            <v>0</v>
          </cell>
          <cell r="N24">
            <v>0</v>
          </cell>
          <cell r="O24">
            <v>0</v>
          </cell>
        </row>
        <row r="25">
          <cell r="D25">
            <v>6456256</v>
          </cell>
          <cell r="F25">
            <v>0</v>
          </cell>
          <cell r="G25">
            <v>1200676</v>
          </cell>
          <cell r="H25">
            <v>0</v>
          </cell>
          <cell r="I25">
            <v>20000</v>
          </cell>
          <cell r="J25">
            <v>0</v>
          </cell>
          <cell r="K25">
            <v>0</v>
          </cell>
          <cell r="L25">
            <v>0</v>
          </cell>
          <cell r="M25">
            <v>0</v>
          </cell>
          <cell r="N25">
            <v>0</v>
          </cell>
          <cell r="O25">
            <v>0</v>
          </cell>
        </row>
      </sheetData>
      <sheetData sheetId="7">
        <row r="5">
          <cell r="C5">
            <v>0</v>
          </cell>
        </row>
        <row r="6">
          <cell r="C6">
            <v>8760</v>
          </cell>
        </row>
        <row r="7">
          <cell r="C7">
            <v>227740</v>
          </cell>
        </row>
        <row r="8">
          <cell r="C8">
            <v>0</v>
          </cell>
        </row>
        <row r="9">
          <cell r="C9">
            <v>0</v>
          </cell>
        </row>
        <row r="10">
          <cell r="C10">
            <v>0</v>
          </cell>
        </row>
        <row r="11">
          <cell r="C11">
            <v>0</v>
          </cell>
        </row>
        <row r="12">
          <cell r="C12">
            <v>0</v>
          </cell>
        </row>
        <row r="13">
          <cell r="C13">
            <v>0</v>
          </cell>
        </row>
        <row r="15">
          <cell r="C15">
            <v>0</v>
          </cell>
        </row>
        <row r="16">
          <cell r="C16">
            <v>0</v>
          </cell>
        </row>
        <row r="18">
          <cell r="C18">
            <v>0</v>
          </cell>
        </row>
        <row r="19">
          <cell r="C19">
            <v>0</v>
          </cell>
        </row>
        <row r="20">
          <cell r="C20">
            <v>0</v>
          </cell>
        </row>
        <row r="22">
          <cell r="C22">
            <v>0</v>
          </cell>
        </row>
        <row r="23">
          <cell r="C23">
            <v>0</v>
          </cell>
        </row>
        <row r="24">
          <cell r="C24">
            <v>1376879</v>
          </cell>
        </row>
        <row r="25">
          <cell r="C25">
            <v>0</v>
          </cell>
        </row>
        <row r="26">
          <cell r="C26">
            <v>0</v>
          </cell>
        </row>
        <row r="27">
          <cell r="C27">
            <v>0</v>
          </cell>
        </row>
        <row r="28">
          <cell r="C28">
            <v>0</v>
          </cell>
        </row>
        <row r="30">
          <cell r="C30">
            <v>3423794</v>
          </cell>
        </row>
        <row r="31">
          <cell r="C31">
            <v>3754401</v>
          </cell>
        </row>
        <row r="32">
          <cell r="C32">
            <v>498737</v>
          </cell>
        </row>
      </sheetData>
      <sheetData sheetId="8">
        <row r="12">
          <cell r="E12">
            <v>910535</v>
          </cell>
          <cell r="F12">
            <v>0</v>
          </cell>
          <cell r="G12">
            <v>854324</v>
          </cell>
          <cell r="H12">
            <v>3200</v>
          </cell>
          <cell r="I12">
            <v>15643</v>
          </cell>
          <cell r="J12">
            <v>0</v>
          </cell>
          <cell r="K12">
            <v>3432852</v>
          </cell>
          <cell r="L12">
            <v>17937506</v>
          </cell>
        </row>
        <row r="13">
          <cell r="E13">
            <v>1793311</v>
          </cell>
          <cell r="F13">
            <v>0</v>
          </cell>
          <cell r="G13">
            <v>46000</v>
          </cell>
          <cell r="H13">
            <v>1801</v>
          </cell>
          <cell r="I13">
            <v>100</v>
          </cell>
          <cell r="J13">
            <v>100</v>
          </cell>
          <cell r="K13">
            <v>22638801</v>
          </cell>
          <cell r="L13">
            <v>15048069</v>
          </cell>
        </row>
        <row r="14">
          <cell r="E14">
            <v>7800</v>
          </cell>
          <cell r="F14">
            <v>0</v>
          </cell>
          <cell r="G14">
            <v>10000</v>
          </cell>
          <cell r="H14">
            <v>0</v>
          </cell>
          <cell r="I14">
            <v>0</v>
          </cell>
          <cell r="J14">
            <v>0</v>
          </cell>
          <cell r="K14">
            <v>0</v>
          </cell>
          <cell r="L14">
            <v>135000</v>
          </cell>
        </row>
        <row r="15">
          <cell r="E15">
            <v>0</v>
          </cell>
          <cell r="F15">
            <v>0</v>
          </cell>
          <cell r="G15">
            <v>0</v>
          </cell>
          <cell r="H15">
            <v>0</v>
          </cell>
          <cell r="I15">
            <v>0</v>
          </cell>
          <cell r="J15">
            <v>0</v>
          </cell>
          <cell r="K15">
            <v>0</v>
          </cell>
          <cell r="L15">
            <v>0</v>
          </cell>
        </row>
        <row r="18">
          <cell r="E18">
            <v>736805</v>
          </cell>
          <cell r="F18">
            <v>0</v>
          </cell>
          <cell r="G18">
            <v>40900</v>
          </cell>
          <cell r="H18">
            <v>1501</v>
          </cell>
          <cell r="I18">
            <v>1650</v>
          </cell>
          <cell r="J18">
            <v>100</v>
          </cell>
          <cell r="K18">
            <v>3540291</v>
          </cell>
          <cell r="L18">
            <v>5602187</v>
          </cell>
        </row>
        <row r="19">
          <cell r="E19">
            <v>0</v>
          </cell>
          <cell r="F19">
            <v>0</v>
          </cell>
          <cell r="G19">
            <v>0</v>
          </cell>
          <cell r="H19">
            <v>0</v>
          </cell>
          <cell r="I19">
            <v>0</v>
          </cell>
          <cell r="J19">
            <v>0</v>
          </cell>
          <cell r="K19">
            <v>1036054</v>
          </cell>
          <cell r="L19">
            <v>340825</v>
          </cell>
        </row>
        <row r="20">
          <cell r="E20">
            <v>0</v>
          </cell>
          <cell r="F20">
            <v>0</v>
          </cell>
          <cell r="G20">
            <v>0</v>
          </cell>
          <cell r="H20">
            <v>0</v>
          </cell>
          <cell r="I20">
            <v>0</v>
          </cell>
          <cell r="J20">
            <v>0</v>
          </cell>
        </row>
        <row r="21">
          <cell r="E21">
            <v>1131633</v>
          </cell>
          <cell r="F21">
            <v>0</v>
          </cell>
          <cell r="G21">
            <v>33146</v>
          </cell>
          <cell r="H21">
            <v>300</v>
          </cell>
          <cell r="I21">
            <v>0</v>
          </cell>
          <cell r="J21">
            <v>0</v>
          </cell>
          <cell r="K21">
            <v>21495308</v>
          </cell>
          <cell r="L21">
            <v>19225631</v>
          </cell>
        </row>
        <row r="22">
          <cell r="E22">
            <v>0</v>
          </cell>
          <cell r="F22">
            <v>0</v>
          </cell>
          <cell r="G22">
            <v>0</v>
          </cell>
          <cell r="H22">
            <v>0</v>
          </cell>
          <cell r="I22">
            <v>0</v>
          </cell>
          <cell r="J22">
            <v>0</v>
          </cell>
          <cell r="K22">
            <v>0</v>
          </cell>
          <cell r="L22">
            <v>236500</v>
          </cell>
        </row>
        <row r="23">
          <cell r="E23">
            <v>0</v>
          </cell>
          <cell r="F23">
            <v>0</v>
          </cell>
          <cell r="G23">
            <v>0</v>
          </cell>
          <cell r="H23">
            <v>0</v>
          </cell>
          <cell r="I23">
            <v>0</v>
          </cell>
          <cell r="J23">
            <v>0</v>
          </cell>
          <cell r="K23">
            <v>0</v>
          </cell>
          <cell r="L23">
            <v>0</v>
          </cell>
        </row>
        <row r="24">
          <cell r="E24">
            <v>0</v>
          </cell>
          <cell r="F24">
            <v>0</v>
          </cell>
          <cell r="G24">
            <v>0</v>
          </cell>
          <cell r="H24">
            <v>0</v>
          </cell>
          <cell r="I24">
            <v>0</v>
          </cell>
          <cell r="J24">
            <v>0</v>
          </cell>
          <cell r="K24">
            <v>0</v>
          </cell>
          <cell r="L24">
            <v>0</v>
          </cell>
        </row>
        <row r="25">
          <cell r="E25">
            <v>0</v>
          </cell>
          <cell r="F25">
            <v>0</v>
          </cell>
          <cell r="G25">
            <v>0</v>
          </cell>
          <cell r="H25">
            <v>0</v>
          </cell>
          <cell r="I25">
            <v>0</v>
          </cell>
          <cell r="J25">
            <v>0</v>
          </cell>
          <cell r="K25">
            <v>0</v>
          </cell>
          <cell r="L25">
            <v>0</v>
          </cell>
        </row>
        <row r="26">
          <cell r="E26">
            <v>827608</v>
          </cell>
          <cell r="F26">
            <v>0</v>
          </cell>
          <cell r="G26">
            <v>816278</v>
          </cell>
          <cell r="H26">
            <v>3200</v>
          </cell>
          <cell r="I26">
            <v>14093</v>
          </cell>
          <cell r="J26">
            <v>0</v>
          </cell>
          <cell r="K26">
            <v>0</v>
          </cell>
          <cell r="L26">
            <v>7445432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v-cd"/>
      <sheetName val="pt 1"/>
      <sheetName val="2-v-td"/>
      <sheetName val="pt-2"/>
      <sheetName val="3-t-cd"/>
      <sheetName val="pt-3"/>
      <sheetName val="4-t-td"/>
      <sheetName val="pt-4"/>
      <sheetName val="5 - t-t"/>
      <sheetName val="Tổng việc"/>
      <sheetName val="Tổng tiền"/>
      <sheetName val="6"/>
      <sheetName val="7"/>
      <sheetName val="8"/>
      <sheetName val="9"/>
      <sheetName val="10"/>
      <sheetName val="11"/>
      <sheetName val="12"/>
      <sheetName val="15"/>
      <sheetName val="16"/>
      <sheetName val="17"/>
      <sheetName val="18"/>
      <sheetName val="19"/>
    </sheetNames>
    <sheetDataSet>
      <sheetData sheetId="0">
        <row r="12">
          <cell r="D12">
            <v>31</v>
          </cell>
          <cell r="G12">
            <v>88</v>
          </cell>
          <cell r="I12">
            <v>30</v>
          </cell>
        </row>
        <row r="13">
          <cell r="D13">
            <v>107</v>
          </cell>
          <cell r="G13">
            <v>144</v>
          </cell>
          <cell r="I13">
            <v>96</v>
          </cell>
          <cell r="J13">
            <v>1</v>
          </cell>
        </row>
        <row r="14">
          <cell r="D14">
            <v>1</v>
          </cell>
          <cell r="G14">
            <v>6</v>
          </cell>
        </row>
        <row r="18">
          <cell r="D18">
            <v>100</v>
          </cell>
          <cell r="G18">
            <v>107</v>
          </cell>
          <cell r="I18">
            <v>87</v>
          </cell>
        </row>
        <row r="19">
          <cell r="D19">
            <v>0</v>
          </cell>
          <cell r="G19">
            <v>5</v>
          </cell>
        </row>
        <row r="20">
          <cell r="D20">
            <v>17</v>
          </cell>
          <cell r="G20">
            <v>55</v>
          </cell>
          <cell r="I20">
            <v>39</v>
          </cell>
          <cell r="J20">
            <v>1</v>
          </cell>
        </row>
        <row r="22">
          <cell r="D22">
            <v>2</v>
          </cell>
        </row>
        <row r="25">
          <cell r="D25">
            <v>18</v>
          </cell>
          <cell r="G25">
            <v>59</v>
          </cell>
          <cell r="I25">
            <v>0</v>
          </cell>
        </row>
      </sheetData>
      <sheetData sheetId="1">
        <row r="6">
          <cell r="C6">
            <v>0</v>
          </cell>
        </row>
        <row r="13">
          <cell r="C13">
            <v>2</v>
          </cell>
        </row>
        <row r="24">
          <cell r="C24">
            <v>5</v>
          </cell>
        </row>
        <row r="27">
          <cell r="C27">
            <v>77</v>
          </cell>
        </row>
      </sheetData>
      <sheetData sheetId="2">
        <row r="12">
          <cell r="D12">
            <v>45</v>
          </cell>
          <cell r="G12">
            <v>11</v>
          </cell>
          <cell r="I12">
            <v>19</v>
          </cell>
          <cell r="J12">
            <v>2</v>
          </cell>
        </row>
        <row r="13">
          <cell r="D13">
            <v>49</v>
          </cell>
          <cell r="G13">
            <v>8</v>
          </cell>
          <cell r="I13">
            <v>7</v>
          </cell>
        </row>
        <row r="14">
          <cell r="D14">
            <v>1</v>
          </cell>
          <cell r="G14">
            <v>1</v>
          </cell>
          <cell r="I14">
            <v>1</v>
          </cell>
        </row>
        <row r="18">
          <cell r="D18">
            <v>11</v>
          </cell>
          <cell r="G18">
            <v>3</v>
          </cell>
          <cell r="I18">
            <v>5</v>
          </cell>
        </row>
        <row r="19">
          <cell r="D19">
            <v>7</v>
          </cell>
          <cell r="I19">
            <v>4</v>
          </cell>
        </row>
        <row r="20">
          <cell r="D20">
            <v>29</v>
          </cell>
          <cell r="G20">
            <v>11</v>
          </cell>
          <cell r="I20">
            <v>9</v>
          </cell>
          <cell r="J20">
            <v>0</v>
          </cell>
        </row>
        <row r="21">
          <cell r="D21">
            <v>3</v>
          </cell>
          <cell r="J21">
            <v>0</v>
          </cell>
        </row>
        <row r="22">
          <cell r="D22">
            <v>1</v>
          </cell>
        </row>
        <row r="24">
          <cell r="D24">
            <v>7</v>
          </cell>
        </row>
        <row r="25">
          <cell r="D25">
            <v>35</v>
          </cell>
          <cell r="G25">
            <v>4</v>
          </cell>
          <cell r="I25">
            <v>7</v>
          </cell>
          <cell r="J25">
            <v>2</v>
          </cell>
        </row>
      </sheetData>
      <sheetData sheetId="3">
        <row r="7">
          <cell r="C7">
            <v>3</v>
          </cell>
        </row>
        <row r="8">
          <cell r="C8">
            <v>0</v>
          </cell>
        </row>
        <row r="15">
          <cell r="C15">
            <v>1</v>
          </cell>
        </row>
        <row r="19">
          <cell r="C19">
            <v>7</v>
          </cell>
        </row>
        <row r="24">
          <cell r="C24">
            <v>11</v>
          </cell>
        </row>
        <row r="30">
          <cell r="C30">
            <v>48</v>
          </cell>
        </row>
      </sheetData>
      <sheetData sheetId="4">
        <row r="12">
          <cell r="D12">
            <v>288437</v>
          </cell>
          <cell r="G12">
            <v>539840</v>
          </cell>
          <cell r="I12">
            <v>181272</v>
          </cell>
        </row>
        <row r="13">
          <cell r="D13">
            <v>766800</v>
          </cell>
          <cell r="G13">
            <v>429044</v>
          </cell>
          <cell r="I13">
            <v>371312</v>
          </cell>
          <cell r="J13">
            <v>8299</v>
          </cell>
        </row>
        <row r="14">
          <cell r="D14">
            <v>30200</v>
          </cell>
          <cell r="G14">
            <v>36200</v>
          </cell>
        </row>
        <row r="18">
          <cell r="D18">
            <v>610927</v>
          </cell>
          <cell r="G18">
            <v>177342</v>
          </cell>
          <cell r="I18">
            <v>362242</v>
          </cell>
        </row>
        <row r="19">
          <cell r="G19">
            <v>5260</v>
          </cell>
        </row>
        <row r="21">
          <cell r="D21">
            <v>174125</v>
          </cell>
          <cell r="G21">
            <v>469128</v>
          </cell>
          <cell r="I21">
            <v>190342</v>
          </cell>
          <cell r="J21">
            <v>8299</v>
          </cell>
        </row>
        <row r="23">
          <cell r="D23">
            <v>149517</v>
          </cell>
        </row>
        <row r="26">
          <cell r="D26">
            <v>90468</v>
          </cell>
          <cell r="G26">
            <v>280954</v>
          </cell>
        </row>
      </sheetData>
      <sheetData sheetId="5">
        <row r="6">
          <cell r="C6">
            <v>0</v>
          </cell>
        </row>
        <row r="13">
          <cell r="C13">
            <v>149517</v>
          </cell>
        </row>
        <row r="24">
          <cell r="C24">
            <v>5260</v>
          </cell>
        </row>
        <row r="27">
          <cell r="C27">
            <v>371422</v>
          </cell>
        </row>
      </sheetData>
      <sheetData sheetId="6">
        <row r="12">
          <cell r="D12">
            <v>15094499</v>
          </cell>
          <cell r="G12">
            <v>347244</v>
          </cell>
          <cell r="I12">
            <v>453478</v>
          </cell>
          <cell r="J12">
            <v>16463722</v>
          </cell>
        </row>
        <row r="13">
          <cell r="D13">
            <v>27643413</v>
          </cell>
          <cell r="G13">
            <v>159150</v>
          </cell>
          <cell r="I13">
            <v>761506</v>
          </cell>
        </row>
        <row r="14">
          <cell r="D14">
            <v>88000</v>
          </cell>
          <cell r="G14">
            <v>4817</v>
          </cell>
          <cell r="I14">
            <v>100</v>
          </cell>
        </row>
        <row r="18">
          <cell r="D18">
            <v>1850143</v>
          </cell>
          <cell r="G18">
            <v>30508</v>
          </cell>
          <cell r="I18">
            <v>688164</v>
          </cell>
        </row>
        <row r="19">
          <cell r="D19">
            <v>1551334</v>
          </cell>
          <cell r="I19">
            <v>175107</v>
          </cell>
        </row>
        <row r="20">
          <cell r="D20">
            <v>5825282</v>
          </cell>
          <cell r="G20">
            <v>207138</v>
          </cell>
          <cell r="I20">
            <v>350913</v>
          </cell>
          <cell r="J20">
            <v>0</v>
          </cell>
        </row>
        <row r="21">
          <cell r="D21">
            <v>467230</v>
          </cell>
        </row>
        <row r="22">
          <cell r="D22">
            <v>6642275</v>
          </cell>
        </row>
        <row r="24">
          <cell r="D24">
            <v>1089236</v>
          </cell>
        </row>
        <row r="25">
          <cell r="D25">
            <v>25224412</v>
          </cell>
          <cell r="G25">
            <v>263931</v>
          </cell>
          <cell r="I25">
            <v>700</v>
          </cell>
          <cell r="J25">
            <v>16463722</v>
          </cell>
        </row>
      </sheetData>
      <sheetData sheetId="7">
        <row r="7">
          <cell r="C7">
            <v>467230</v>
          </cell>
        </row>
        <row r="15">
          <cell r="C15">
            <v>6642275</v>
          </cell>
        </row>
        <row r="19">
          <cell r="C19">
            <v>1089236</v>
          </cell>
        </row>
        <row r="24">
          <cell r="C24">
            <v>1726441</v>
          </cell>
        </row>
        <row r="30">
          <cell r="C30">
            <v>41952765</v>
          </cell>
        </row>
      </sheetData>
      <sheetData sheetId="8">
        <row r="12">
          <cell r="E12">
            <v>835549</v>
          </cell>
          <cell r="G12">
            <v>174000</v>
          </cell>
          <cell r="K12">
            <v>27044510</v>
          </cell>
          <cell r="L12">
            <v>5314433</v>
          </cell>
        </row>
        <row r="13">
          <cell r="E13">
            <v>1413455</v>
          </cell>
          <cell r="G13">
            <v>162000</v>
          </cell>
          <cell r="K13">
            <v>2952991</v>
          </cell>
          <cell r="L13">
            <v>25611078</v>
          </cell>
        </row>
        <row r="14">
          <cell r="E14">
            <v>36400</v>
          </cell>
          <cell r="G14">
            <v>30000</v>
          </cell>
          <cell r="K14">
            <v>100</v>
          </cell>
          <cell r="L14">
            <v>92817</v>
          </cell>
        </row>
        <row r="18">
          <cell r="E18">
            <v>1090511</v>
          </cell>
          <cell r="G18">
            <v>60000</v>
          </cell>
          <cell r="L18">
            <v>2568815</v>
          </cell>
        </row>
        <row r="19">
          <cell r="E19">
            <v>5260</v>
          </cell>
          <cell r="L19">
            <v>1726441</v>
          </cell>
        </row>
        <row r="21">
          <cell r="E21">
            <v>690894</v>
          </cell>
          <cell r="G21">
            <v>151000</v>
          </cell>
          <cell r="K21">
            <v>4623453</v>
          </cell>
          <cell r="L21">
            <v>1759880</v>
          </cell>
        </row>
        <row r="22">
          <cell r="L22">
            <v>467230</v>
          </cell>
        </row>
        <row r="23">
          <cell r="E23">
            <v>149517</v>
          </cell>
          <cell r="L23">
            <v>6642275</v>
          </cell>
        </row>
        <row r="25">
          <cell r="K25">
            <v>384047</v>
          </cell>
          <cell r="L25">
            <v>705189</v>
          </cell>
        </row>
        <row r="26">
          <cell r="E26">
            <v>276422</v>
          </cell>
          <cell r="G26">
            <v>95000</v>
          </cell>
          <cell r="K26">
            <v>24989901</v>
          </cell>
          <cell r="L26">
            <v>16962864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v-cd"/>
      <sheetName val="pt 1"/>
      <sheetName val="2-v-td"/>
      <sheetName val="pt-2"/>
      <sheetName val="3-t-cd"/>
      <sheetName val="pt-3"/>
      <sheetName val="4-t-td"/>
      <sheetName val="pt-4"/>
      <sheetName val="5 - t-t"/>
      <sheetName val="Tổng việc"/>
      <sheetName val="Tổng tiền"/>
      <sheetName val="6"/>
      <sheetName val="7"/>
      <sheetName val="8"/>
      <sheetName val="9"/>
      <sheetName val="10"/>
      <sheetName val="11"/>
      <sheetName val="12"/>
      <sheetName val="15"/>
      <sheetName val="16"/>
      <sheetName val="17"/>
      <sheetName val="18"/>
      <sheetName val="19"/>
    </sheetNames>
    <sheetDataSet>
      <sheetData sheetId="0">
        <row r="12">
          <cell r="D12">
            <v>120</v>
          </cell>
          <cell r="F12">
            <v>6</v>
          </cell>
          <cell r="G12">
            <v>131</v>
          </cell>
          <cell r="H12">
            <v>0</v>
          </cell>
          <cell r="I12">
            <v>26</v>
          </cell>
          <cell r="J12">
            <v>0</v>
          </cell>
          <cell r="K12">
            <v>0</v>
          </cell>
          <cell r="L12">
            <v>0</v>
          </cell>
          <cell r="M12">
            <v>0</v>
          </cell>
          <cell r="N12">
            <v>0</v>
          </cell>
        </row>
        <row r="13">
          <cell r="D13">
            <v>291</v>
          </cell>
          <cell r="F13">
            <v>1</v>
          </cell>
          <cell r="G13">
            <v>172</v>
          </cell>
          <cell r="H13">
            <v>0</v>
          </cell>
          <cell r="I13">
            <v>614</v>
          </cell>
          <cell r="J13">
            <v>15</v>
          </cell>
          <cell r="K13">
            <v>0</v>
          </cell>
          <cell r="L13">
            <v>0</v>
          </cell>
          <cell r="M13">
            <v>0</v>
          </cell>
          <cell r="N13">
            <v>0</v>
          </cell>
        </row>
        <row r="14">
          <cell r="D14">
            <v>0</v>
          </cell>
          <cell r="F14">
            <v>0</v>
          </cell>
          <cell r="G14">
            <v>9</v>
          </cell>
          <cell r="H14">
            <v>0</v>
          </cell>
          <cell r="I14">
            <v>0</v>
          </cell>
          <cell r="J14">
            <v>0</v>
          </cell>
          <cell r="K14">
            <v>0</v>
          </cell>
          <cell r="L14">
            <v>0</v>
          </cell>
          <cell r="M14">
            <v>0</v>
          </cell>
          <cell r="N14">
            <v>0</v>
          </cell>
        </row>
        <row r="15">
          <cell r="D15">
            <v>0</v>
          </cell>
          <cell r="F15">
            <v>0</v>
          </cell>
          <cell r="G15">
            <v>0</v>
          </cell>
          <cell r="H15">
            <v>0</v>
          </cell>
          <cell r="I15">
            <v>0</v>
          </cell>
          <cell r="J15">
            <v>0</v>
          </cell>
          <cell r="K15">
            <v>0</v>
          </cell>
          <cell r="L15">
            <v>0</v>
          </cell>
          <cell r="M15">
            <v>0</v>
          </cell>
          <cell r="N15">
            <v>0</v>
          </cell>
        </row>
        <row r="18">
          <cell r="D18">
            <v>210</v>
          </cell>
          <cell r="F18">
            <v>1</v>
          </cell>
          <cell r="G18">
            <v>92</v>
          </cell>
          <cell r="H18">
            <v>0</v>
          </cell>
          <cell r="I18">
            <v>442</v>
          </cell>
          <cell r="J18">
            <v>5</v>
          </cell>
          <cell r="K18">
            <v>0</v>
          </cell>
          <cell r="L18">
            <v>0</v>
          </cell>
          <cell r="M18">
            <v>0</v>
          </cell>
          <cell r="N18">
            <v>0</v>
          </cell>
        </row>
        <row r="19">
          <cell r="D19">
            <v>7</v>
          </cell>
          <cell r="F19">
            <v>0</v>
          </cell>
          <cell r="G19">
            <v>9</v>
          </cell>
          <cell r="H19">
            <v>0</v>
          </cell>
          <cell r="I19">
            <v>10</v>
          </cell>
          <cell r="J19">
            <v>0</v>
          </cell>
          <cell r="K19">
            <v>0</v>
          </cell>
          <cell r="L19">
            <v>0</v>
          </cell>
          <cell r="M19">
            <v>0</v>
          </cell>
          <cell r="N19">
            <v>0</v>
          </cell>
        </row>
        <row r="20">
          <cell r="D20">
            <v>130</v>
          </cell>
          <cell r="F20">
            <v>5</v>
          </cell>
          <cell r="G20">
            <v>140</v>
          </cell>
          <cell r="H20">
            <v>0</v>
          </cell>
          <cell r="I20">
            <v>184</v>
          </cell>
          <cell r="J20">
            <v>10</v>
          </cell>
          <cell r="K20">
            <v>0</v>
          </cell>
          <cell r="L20">
            <v>0</v>
          </cell>
          <cell r="M20">
            <v>0</v>
          </cell>
          <cell r="N20">
            <v>0</v>
          </cell>
        </row>
        <row r="21">
          <cell r="D21">
            <v>4</v>
          </cell>
          <cell r="F21">
            <v>0</v>
          </cell>
          <cell r="G21">
            <v>0</v>
          </cell>
          <cell r="H21">
            <v>0</v>
          </cell>
          <cell r="I21">
            <v>0</v>
          </cell>
          <cell r="J21">
            <v>0</v>
          </cell>
          <cell r="K21">
            <v>0</v>
          </cell>
          <cell r="L21">
            <v>0</v>
          </cell>
          <cell r="M21">
            <v>0</v>
          </cell>
          <cell r="N21">
            <v>0</v>
          </cell>
        </row>
        <row r="22">
          <cell r="D22">
            <v>0</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60</v>
          </cell>
          <cell r="F25">
            <v>1</v>
          </cell>
          <cell r="G25">
            <v>53</v>
          </cell>
          <cell r="H25">
            <v>0</v>
          </cell>
          <cell r="I25">
            <v>4</v>
          </cell>
          <cell r="J25">
            <v>0</v>
          </cell>
          <cell r="K25">
            <v>0</v>
          </cell>
          <cell r="L25">
            <v>0</v>
          </cell>
          <cell r="M25">
            <v>0</v>
          </cell>
          <cell r="N25">
            <v>0</v>
          </cell>
        </row>
      </sheetData>
      <sheetData sheetId="1">
        <row r="5">
          <cell r="C5">
            <v>0</v>
          </cell>
        </row>
        <row r="6">
          <cell r="C6">
            <v>0</v>
          </cell>
        </row>
        <row r="7">
          <cell r="C7">
            <v>4</v>
          </cell>
        </row>
        <row r="8">
          <cell r="C8">
            <v>0</v>
          </cell>
        </row>
        <row r="9">
          <cell r="C9">
            <v>0</v>
          </cell>
        </row>
        <row r="10">
          <cell r="C10">
            <v>0</v>
          </cell>
        </row>
        <row r="11">
          <cell r="C11">
            <v>0</v>
          </cell>
        </row>
        <row r="13">
          <cell r="C13">
            <v>0</v>
          </cell>
        </row>
        <row r="14">
          <cell r="C14">
            <v>0</v>
          </cell>
        </row>
        <row r="16">
          <cell r="C16">
            <v>0</v>
          </cell>
        </row>
        <row r="17">
          <cell r="C17">
            <v>0</v>
          </cell>
        </row>
        <row r="18">
          <cell r="C18">
            <v>0</v>
          </cell>
        </row>
        <row r="20">
          <cell r="C20">
            <v>0</v>
          </cell>
        </row>
        <row r="21">
          <cell r="C21">
            <v>0</v>
          </cell>
        </row>
        <row r="22">
          <cell r="C22">
            <v>0</v>
          </cell>
        </row>
        <row r="23">
          <cell r="C23">
            <v>0</v>
          </cell>
        </row>
        <row r="24">
          <cell r="C24">
            <v>26</v>
          </cell>
        </row>
        <row r="25">
          <cell r="C25">
            <v>0</v>
          </cell>
        </row>
        <row r="27">
          <cell r="C27">
            <v>118</v>
          </cell>
        </row>
        <row r="28">
          <cell r="C28">
            <v>0</v>
          </cell>
        </row>
        <row r="29">
          <cell r="C29">
            <v>0</v>
          </cell>
        </row>
      </sheetData>
      <sheetData sheetId="2">
        <row r="12">
          <cell r="D12">
            <v>188</v>
          </cell>
          <cell r="F12">
            <v>0</v>
          </cell>
          <cell r="G12">
            <v>22</v>
          </cell>
          <cell r="H12">
            <v>0</v>
          </cell>
          <cell r="I12">
            <v>47</v>
          </cell>
          <cell r="J12">
            <v>0</v>
          </cell>
          <cell r="K12">
            <v>0</v>
          </cell>
          <cell r="L12">
            <v>0</v>
          </cell>
          <cell r="M12">
            <v>0</v>
          </cell>
          <cell r="N12">
            <v>0</v>
          </cell>
        </row>
        <row r="13">
          <cell r="D13">
            <v>41</v>
          </cell>
          <cell r="F13">
            <v>0</v>
          </cell>
          <cell r="G13">
            <v>8</v>
          </cell>
          <cell r="H13">
            <v>0</v>
          </cell>
          <cell r="I13">
            <v>14</v>
          </cell>
          <cell r="J13">
            <v>3</v>
          </cell>
          <cell r="K13">
            <v>0</v>
          </cell>
          <cell r="L13">
            <v>0</v>
          </cell>
          <cell r="M13">
            <v>0</v>
          </cell>
          <cell r="N13">
            <v>0</v>
          </cell>
        </row>
        <row r="14">
          <cell r="D14">
            <v>0</v>
          </cell>
          <cell r="F14">
            <v>0</v>
          </cell>
          <cell r="G14">
            <v>0</v>
          </cell>
          <cell r="H14">
            <v>0</v>
          </cell>
          <cell r="I14">
            <v>2</v>
          </cell>
          <cell r="J14">
            <v>0</v>
          </cell>
          <cell r="K14">
            <v>0</v>
          </cell>
          <cell r="L14">
            <v>0</v>
          </cell>
          <cell r="M14">
            <v>0</v>
          </cell>
          <cell r="N14">
            <v>0</v>
          </cell>
        </row>
        <row r="15">
          <cell r="D15">
            <v>0</v>
          </cell>
          <cell r="F15">
            <v>0</v>
          </cell>
          <cell r="G15">
            <v>0</v>
          </cell>
          <cell r="H15">
            <v>0</v>
          </cell>
          <cell r="I15">
            <v>0</v>
          </cell>
          <cell r="J15">
            <v>0</v>
          </cell>
          <cell r="K15">
            <v>0</v>
          </cell>
          <cell r="L15">
            <v>0</v>
          </cell>
          <cell r="M15">
            <v>0</v>
          </cell>
          <cell r="N15">
            <v>0</v>
          </cell>
        </row>
        <row r="18">
          <cell r="D18">
            <v>27</v>
          </cell>
          <cell r="F18">
            <v>0</v>
          </cell>
          <cell r="G18">
            <v>1</v>
          </cell>
          <cell r="H18">
            <v>0</v>
          </cell>
          <cell r="I18">
            <v>4</v>
          </cell>
          <cell r="J18">
            <v>2</v>
          </cell>
          <cell r="K18">
            <v>0</v>
          </cell>
          <cell r="L18">
            <v>0</v>
          </cell>
          <cell r="M18">
            <v>0</v>
          </cell>
          <cell r="N18">
            <v>0</v>
          </cell>
        </row>
        <row r="19">
          <cell r="D19">
            <v>27</v>
          </cell>
          <cell r="F19">
            <v>0</v>
          </cell>
          <cell r="G19">
            <v>3</v>
          </cell>
          <cell r="H19">
            <v>0</v>
          </cell>
          <cell r="I19">
            <v>3</v>
          </cell>
          <cell r="J19">
            <v>0</v>
          </cell>
          <cell r="K19">
            <v>0</v>
          </cell>
          <cell r="L19">
            <v>0</v>
          </cell>
          <cell r="M19">
            <v>0</v>
          </cell>
          <cell r="N19">
            <v>0</v>
          </cell>
        </row>
        <row r="20">
          <cell r="D20">
            <v>76</v>
          </cell>
          <cell r="F20">
            <v>0</v>
          </cell>
          <cell r="G20">
            <v>14</v>
          </cell>
          <cell r="H20">
            <v>0</v>
          </cell>
          <cell r="I20">
            <v>43</v>
          </cell>
          <cell r="J20">
            <v>1</v>
          </cell>
          <cell r="K20">
            <v>0</v>
          </cell>
          <cell r="L20">
            <v>0</v>
          </cell>
          <cell r="M20">
            <v>0</v>
          </cell>
          <cell r="N20">
            <v>0</v>
          </cell>
        </row>
        <row r="21">
          <cell r="D21">
            <v>2</v>
          </cell>
          <cell r="F21">
            <v>0</v>
          </cell>
          <cell r="G21">
            <v>0</v>
          </cell>
          <cell r="H21">
            <v>0</v>
          </cell>
          <cell r="I21">
            <v>0</v>
          </cell>
          <cell r="J21">
            <v>0</v>
          </cell>
          <cell r="K21">
            <v>0</v>
          </cell>
          <cell r="L21">
            <v>0</v>
          </cell>
          <cell r="M21">
            <v>0</v>
          </cell>
          <cell r="N21">
            <v>0</v>
          </cell>
        </row>
        <row r="22">
          <cell r="D22">
            <v>2</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95</v>
          </cell>
          <cell r="F25">
            <v>0</v>
          </cell>
          <cell r="G25">
            <v>12</v>
          </cell>
          <cell r="H25">
            <v>0</v>
          </cell>
          <cell r="I25">
            <v>9</v>
          </cell>
          <cell r="J25">
            <v>0</v>
          </cell>
          <cell r="K25">
            <v>0</v>
          </cell>
          <cell r="L25">
            <v>0</v>
          </cell>
          <cell r="M25">
            <v>0</v>
          </cell>
          <cell r="N25">
            <v>0</v>
          </cell>
        </row>
      </sheetData>
      <sheetData sheetId="3">
        <row r="5">
          <cell r="C5">
            <v>0</v>
          </cell>
        </row>
        <row r="6">
          <cell r="C6">
            <v>0</v>
          </cell>
        </row>
        <row r="7">
          <cell r="C7">
            <v>0</v>
          </cell>
        </row>
        <row r="8">
          <cell r="C8">
            <v>1</v>
          </cell>
        </row>
        <row r="9">
          <cell r="C9">
            <v>1</v>
          </cell>
        </row>
        <row r="10">
          <cell r="C10">
            <v>0</v>
          </cell>
        </row>
        <row r="11">
          <cell r="C11">
            <v>0</v>
          </cell>
        </row>
        <row r="12">
          <cell r="C12">
            <v>0</v>
          </cell>
        </row>
        <row r="13">
          <cell r="C13">
            <v>0</v>
          </cell>
        </row>
        <row r="15">
          <cell r="C15">
            <v>2</v>
          </cell>
        </row>
        <row r="16">
          <cell r="C16">
            <v>0</v>
          </cell>
        </row>
        <row r="18">
          <cell r="C18">
            <v>0</v>
          </cell>
        </row>
        <row r="19">
          <cell r="C19">
            <v>0</v>
          </cell>
        </row>
        <row r="20">
          <cell r="C20">
            <v>0</v>
          </cell>
        </row>
        <row r="22">
          <cell r="C22">
            <v>0</v>
          </cell>
        </row>
        <row r="23">
          <cell r="C23">
            <v>0</v>
          </cell>
        </row>
        <row r="24">
          <cell r="C24">
            <v>33</v>
          </cell>
        </row>
        <row r="25">
          <cell r="C25">
            <v>0</v>
          </cell>
        </row>
        <row r="26">
          <cell r="C26">
            <v>0</v>
          </cell>
        </row>
        <row r="27">
          <cell r="C27">
            <v>0</v>
          </cell>
        </row>
        <row r="28">
          <cell r="C28">
            <v>0</v>
          </cell>
        </row>
        <row r="30">
          <cell r="C30">
            <v>116</v>
          </cell>
        </row>
        <row r="31">
          <cell r="C31">
            <v>0</v>
          </cell>
        </row>
        <row r="32">
          <cell r="C32">
            <v>0</v>
          </cell>
        </row>
      </sheetData>
      <sheetData sheetId="4">
        <row r="12">
          <cell r="D12">
            <v>1752287</v>
          </cell>
          <cell r="F12">
            <v>14874</v>
          </cell>
          <cell r="G12">
            <v>1494177</v>
          </cell>
          <cell r="H12">
            <v>0</v>
          </cell>
          <cell r="I12">
            <v>310790</v>
          </cell>
          <cell r="J12">
            <v>0</v>
          </cell>
          <cell r="K12">
            <v>0</v>
          </cell>
          <cell r="L12">
            <v>0</v>
          </cell>
          <cell r="M12">
            <v>0</v>
          </cell>
          <cell r="N12">
            <v>0</v>
          </cell>
        </row>
        <row r="13">
          <cell r="D13">
            <v>1388391</v>
          </cell>
          <cell r="F13">
            <v>2200</v>
          </cell>
          <cell r="G13">
            <v>459205</v>
          </cell>
          <cell r="H13">
            <v>0</v>
          </cell>
          <cell r="I13">
            <v>767279</v>
          </cell>
          <cell r="J13">
            <v>552894</v>
          </cell>
          <cell r="K13">
            <v>0</v>
          </cell>
          <cell r="L13">
            <v>0</v>
          </cell>
          <cell r="M13">
            <v>0</v>
          </cell>
          <cell r="N13">
            <v>0</v>
          </cell>
        </row>
        <row r="14">
          <cell r="D14">
            <v>0</v>
          </cell>
          <cell r="F14">
            <v>0</v>
          </cell>
          <cell r="G14">
            <v>103730</v>
          </cell>
          <cell r="H14">
            <v>0</v>
          </cell>
          <cell r="I14">
            <v>0</v>
          </cell>
          <cell r="J14">
            <v>0</v>
          </cell>
          <cell r="K14">
            <v>0</v>
          </cell>
          <cell r="L14">
            <v>0</v>
          </cell>
          <cell r="M14">
            <v>0</v>
          </cell>
          <cell r="N14">
            <v>0</v>
          </cell>
        </row>
        <row r="15">
          <cell r="D15">
            <v>0</v>
          </cell>
          <cell r="F15">
            <v>0</v>
          </cell>
          <cell r="G15">
            <v>0</v>
          </cell>
          <cell r="H15">
            <v>0</v>
          </cell>
          <cell r="I15">
            <v>0</v>
          </cell>
          <cell r="J15">
            <v>0</v>
          </cell>
          <cell r="K15">
            <v>0</v>
          </cell>
          <cell r="L15">
            <v>0</v>
          </cell>
          <cell r="M15">
            <v>0</v>
          </cell>
          <cell r="N15">
            <v>0</v>
          </cell>
        </row>
        <row r="18">
          <cell r="D18">
            <v>1308463</v>
          </cell>
          <cell r="F18">
            <v>2200</v>
          </cell>
          <cell r="G18">
            <v>192749</v>
          </cell>
          <cell r="H18">
            <v>0</v>
          </cell>
          <cell r="I18">
            <v>472723</v>
          </cell>
          <cell r="J18">
            <v>331261</v>
          </cell>
          <cell r="K18">
            <v>0</v>
          </cell>
          <cell r="L18">
            <v>0</v>
          </cell>
          <cell r="M18">
            <v>0</v>
          </cell>
          <cell r="N18">
            <v>0</v>
          </cell>
        </row>
        <row r="19">
          <cell r="D19">
            <v>1924</v>
          </cell>
          <cell r="F19">
            <v>0</v>
          </cell>
          <cell r="G19">
            <v>9404</v>
          </cell>
          <cell r="H19">
            <v>0</v>
          </cell>
          <cell r="I19">
            <v>14150</v>
          </cell>
          <cell r="J19">
            <v>0</v>
          </cell>
          <cell r="K19">
            <v>0</v>
          </cell>
          <cell r="L19">
            <v>0</v>
          </cell>
          <cell r="M19">
            <v>0</v>
          </cell>
          <cell r="N19">
            <v>0</v>
          </cell>
        </row>
        <row r="20">
          <cell r="D20">
            <v>2700</v>
          </cell>
          <cell r="F20">
            <v>0</v>
          </cell>
          <cell r="G20">
            <v>8438</v>
          </cell>
          <cell r="H20">
            <v>0</v>
          </cell>
          <cell r="I20">
            <v>0</v>
          </cell>
          <cell r="J20">
            <v>0</v>
          </cell>
          <cell r="K20">
            <v>0</v>
          </cell>
          <cell r="L20">
            <v>0</v>
          </cell>
          <cell r="M20">
            <v>0</v>
          </cell>
          <cell r="N20">
            <v>0</v>
          </cell>
        </row>
        <row r="21">
          <cell r="D21">
            <v>629083</v>
          </cell>
          <cell r="F21">
            <v>4884</v>
          </cell>
          <cell r="G21">
            <v>1291766</v>
          </cell>
          <cell r="H21">
            <v>0</v>
          </cell>
          <cell r="I21">
            <v>582058</v>
          </cell>
          <cell r="J21">
            <v>221633</v>
          </cell>
          <cell r="K21">
            <v>0</v>
          </cell>
          <cell r="L21">
            <v>0</v>
          </cell>
          <cell r="M21">
            <v>0</v>
          </cell>
          <cell r="N21">
            <v>0</v>
          </cell>
        </row>
        <row r="22">
          <cell r="D22">
            <v>52075</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0</v>
          </cell>
          <cell r="F25">
            <v>0</v>
          </cell>
          <cell r="G25">
            <v>0</v>
          </cell>
          <cell r="H25">
            <v>0</v>
          </cell>
          <cell r="I25">
            <v>0</v>
          </cell>
          <cell r="J25">
            <v>0</v>
          </cell>
          <cell r="K25">
            <v>0</v>
          </cell>
          <cell r="L25">
            <v>0</v>
          </cell>
          <cell r="M25">
            <v>0</v>
          </cell>
          <cell r="N25">
            <v>0</v>
          </cell>
        </row>
        <row r="26">
          <cell r="D26">
            <v>1146433</v>
          </cell>
          <cell r="F26">
            <v>9990</v>
          </cell>
          <cell r="G26">
            <v>347295</v>
          </cell>
          <cell r="H26">
            <v>0</v>
          </cell>
          <cell r="I26">
            <v>9138</v>
          </cell>
          <cell r="J26">
            <v>0</v>
          </cell>
          <cell r="K26">
            <v>0</v>
          </cell>
          <cell r="L26">
            <v>0</v>
          </cell>
          <cell r="M26">
            <v>0</v>
          </cell>
          <cell r="N26">
            <v>0</v>
          </cell>
        </row>
      </sheetData>
      <sheetData sheetId="5">
        <row r="5">
          <cell r="C5">
            <v>0</v>
          </cell>
        </row>
        <row r="6">
          <cell r="C6">
            <v>0</v>
          </cell>
        </row>
        <row r="7">
          <cell r="C7">
            <v>52075</v>
          </cell>
        </row>
        <row r="8">
          <cell r="C8">
            <v>0</v>
          </cell>
        </row>
        <row r="9">
          <cell r="C9">
            <v>0</v>
          </cell>
        </row>
        <row r="10">
          <cell r="C10">
            <v>0</v>
          </cell>
        </row>
        <row r="11">
          <cell r="C11">
            <v>0</v>
          </cell>
        </row>
        <row r="13">
          <cell r="C13">
            <v>0</v>
          </cell>
        </row>
        <row r="14">
          <cell r="C14">
            <v>0</v>
          </cell>
        </row>
        <row r="16">
          <cell r="C16">
            <v>0</v>
          </cell>
        </row>
        <row r="17">
          <cell r="C17">
            <v>0</v>
          </cell>
        </row>
        <row r="18">
          <cell r="C18">
            <v>0</v>
          </cell>
        </row>
        <row r="20">
          <cell r="C20">
            <v>0</v>
          </cell>
        </row>
        <row r="21">
          <cell r="C21">
            <v>0</v>
          </cell>
        </row>
        <row r="22">
          <cell r="C22">
            <v>0</v>
          </cell>
        </row>
        <row r="23">
          <cell r="C23">
            <v>0</v>
          </cell>
        </row>
        <row r="24">
          <cell r="C24">
            <v>25478</v>
          </cell>
        </row>
        <row r="25">
          <cell r="C25">
            <v>0</v>
          </cell>
        </row>
        <row r="27">
          <cell r="C27">
            <v>1512856</v>
          </cell>
        </row>
        <row r="28">
          <cell r="C28">
            <v>0</v>
          </cell>
        </row>
        <row r="29">
          <cell r="C29">
            <v>0</v>
          </cell>
        </row>
      </sheetData>
      <sheetData sheetId="6">
        <row r="12">
          <cell r="D12">
            <v>79922715</v>
          </cell>
          <cell r="F12">
            <v>0</v>
          </cell>
          <cell r="G12">
            <v>883476</v>
          </cell>
          <cell r="H12">
            <v>0</v>
          </cell>
          <cell r="I12">
            <v>1447406</v>
          </cell>
          <cell r="J12">
            <v>0</v>
          </cell>
          <cell r="K12">
            <v>0</v>
          </cell>
          <cell r="L12">
            <v>0</v>
          </cell>
          <cell r="M12">
            <v>0</v>
          </cell>
          <cell r="N12">
            <v>0</v>
          </cell>
        </row>
        <row r="13">
          <cell r="D13">
            <v>9346153</v>
          </cell>
          <cell r="F13">
            <v>0</v>
          </cell>
          <cell r="G13">
            <v>941877</v>
          </cell>
          <cell r="H13">
            <v>0</v>
          </cell>
          <cell r="I13">
            <v>335038</v>
          </cell>
          <cell r="J13">
            <v>2477963</v>
          </cell>
          <cell r="K13">
            <v>0</v>
          </cell>
          <cell r="L13">
            <v>0</v>
          </cell>
          <cell r="M13">
            <v>0</v>
          </cell>
          <cell r="N13">
            <v>0</v>
          </cell>
        </row>
        <row r="14">
          <cell r="D14">
            <v>0</v>
          </cell>
          <cell r="F14">
            <v>0</v>
          </cell>
          <cell r="G14">
            <v>0</v>
          </cell>
          <cell r="H14">
            <v>0</v>
          </cell>
          <cell r="I14">
            <v>10000</v>
          </cell>
          <cell r="J14">
            <v>0</v>
          </cell>
          <cell r="K14">
            <v>0</v>
          </cell>
          <cell r="L14">
            <v>0</v>
          </cell>
          <cell r="M14">
            <v>0</v>
          </cell>
          <cell r="N14">
            <v>0</v>
          </cell>
        </row>
        <row r="15">
          <cell r="D15">
            <v>0</v>
          </cell>
          <cell r="F15">
            <v>0</v>
          </cell>
          <cell r="G15">
            <v>0</v>
          </cell>
          <cell r="H15">
            <v>0</v>
          </cell>
          <cell r="I15">
            <v>0</v>
          </cell>
          <cell r="J15">
            <v>0</v>
          </cell>
          <cell r="K15">
            <v>0</v>
          </cell>
          <cell r="L15">
            <v>0</v>
          </cell>
          <cell r="M15">
            <v>0</v>
          </cell>
          <cell r="N15">
            <v>0</v>
          </cell>
        </row>
        <row r="18">
          <cell r="D18">
            <v>5027837</v>
          </cell>
          <cell r="F18">
            <v>0</v>
          </cell>
          <cell r="G18">
            <v>56951</v>
          </cell>
          <cell r="H18">
            <v>0</v>
          </cell>
          <cell r="I18">
            <v>67100</v>
          </cell>
          <cell r="J18">
            <v>1769963</v>
          </cell>
          <cell r="K18">
            <v>0</v>
          </cell>
          <cell r="L18">
            <v>0</v>
          </cell>
          <cell r="M18">
            <v>0</v>
          </cell>
          <cell r="N18">
            <v>0</v>
          </cell>
        </row>
        <row r="19">
          <cell r="D19">
            <v>4492701</v>
          </cell>
          <cell r="F19">
            <v>0</v>
          </cell>
          <cell r="G19">
            <v>7530</v>
          </cell>
          <cell r="H19">
            <v>0</v>
          </cell>
          <cell r="I19">
            <v>411625</v>
          </cell>
          <cell r="J19">
            <v>0</v>
          </cell>
          <cell r="K19">
            <v>0</v>
          </cell>
          <cell r="L19">
            <v>0</v>
          </cell>
          <cell r="M19">
            <v>0</v>
          </cell>
          <cell r="N19">
            <v>0</v>
          </cell>
        </row>
        <row r="20">
          <cell r="D20">
            <v>21111995</v>
          </cell>
          <cell r="F20">
            <v>0</v>
          </cell>
          <cell r="G20">
            <v>1348021</v>
          </cell>
          <cell r="H20">
            <v>0</v>
          </cell>
          <cell r="I20">
            <v>1176519</v>
          </cell>
          <cell r="J20">
            <v>708000</v>
          </cell>
          <cell r="K20">
            <v>0</v>
          </cell>
          <cell r="L20">
            <v>0</v>
          </cell>
          <cell r="M20">
            <v>0</v>
          </cell>
          <cell r="N20">
            <v>0</v>
          </cell>
        </row>
        <row r="21">
          <cell r="D21">
            <v>1053405</v>
          </cell>
          <cell r="F21">
            <v>0</v>
          </cell>
          <cell r="G21">
            <v>0</v>
          </cell>
          <cell r="H21">
            <v>0</v>
          </cell>
          <cell r="I21">
            <v>0</v>
          </cell>
          <cell r="J21">
            <v>0</v>
          </cell>
          <cell r="K21">
            <v>0</v>
          </cell>
          <cell r="L21">
            <v>0</v>
          </cell>
          <cell r="M21">
            <v>0</v>
          </cell>
          <cell r="N21">
            <v>0</v>
          </cell>
        </row>
        <row r="22">
          <cell r="D22">
            <v>0</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57582930</v>
          </cell>
          <cell r="F25">
            <v>0</v>
          </cell>
          <cell r="G25">
            <v>412851</v>
          </cell>
          <cell r="I25">
            <v>117200</v>
          </cell>
          <cell r="J25">
            <v>0</v>
          </cell>
          <cell r="K25">
            <v>0</v>
          </cell>
          <cell r="L25">
            <v>0</v>
          </cell>
          <cell r="M25">
            <v>0</v>
          </cell>
          <cell r="N25">
            <v>0</v>
          </cell>
        </row>
      </sheetData>
      <sheetData sheetId="7">
        <row r="5">
          <cell r="C5">
            <v>0</v>
          </cell>
        </row>
        <row r="6">
          <cell r="C6">
            <v>0</v>
          </cell>
        </row>
        <row r="7">
          <cell r="C7">
            <v>0</v>
          </cell>
        </row>
        <row r="8">
          <cell r="C8">
            <v>1053405</v>
          </cell>
        </row>
        <row r="9">
          <cell r="C9">
            <v>0</v>
          </cell>
        </row>
        <row r="10">
          <cell r="C10">
            <v>0</v>
          </cell>
        </row>
        <row r="11">
          <cell r="C11">
            <v>0</v>
          </cell>
        </row>
        <row r="12">
          <cell r="C12">
            <v>0</v>
          </cell>
        </row>
        <row r="13">
          <cell r="C13">
            <v>0</v>
          </cell>
        </row>
        <row r="18">
          <cell r="C18">
            <v>0</v>
          </cell>
        </row>
        <row r="19">
          <cell r="C19">
            <v>0</v>
          </cell>
        </row>
        <row r="20">
          <cell r="C20">
            <v>0</v>
          </cell>
        </row>
        <row r="22">
          <cell r="C22">
            <v>0</v>
          </cell>
        </row>
        <row r="23">
          <cell r="C23">
            <v>0</v>
          </cell>
        </row>
        <row r="24">
          <cell r="C24">
            <v>4911856</v>
          </cell>
        </row>
        <row r="25">
          <cell r="C25">
            <v>0</v>
          </cell>
        </row>
        <row r="26">
          <cell r="C26">
            <v>0</v>
          </cell>
        </row>
        <row r="27">
          <cell r="C27">
            <v>0</v>
          </cell>
        </row>
        <row r="28">
          <cell r="C28">
            <v>0</v>
          </cell>
        </row>
        <row r="30">
          <cell r="C30">
            <v>58112981</v>
          </cell>
        </row>
        <row r="31">
          <cell r="C31">
            <v>0</v>
          </cell>
        </row>
        <row r="32">
          <cell r="C32">
            <v>0</v>
          </cell>
        </row>
      </sheetData>
      <sheetData sheetId="8">
        <row r="12">
          <cell r="E12">
            <v>2112314</v>
          </cell>
          <cell r="F12">
            <v>0</v>
          </cell>
          <cell r="G12">
            <v>438469</v>
          </cell>
          <cell r="H12">
            <v>178305</v>
          </cell>
          <cell r="I12">
            <v>827818</v>
          </cell>
          <cell r="J12">
            <v>15222</v>
          </cell>
          <cell r="K12">
            <v>28643269</v>
          </cell>
          <cell r="L12">
            <v>53610328</v>
          </cell>
        </row>
        <row r="13">
          <cell r="E13">
            <v>1616922</v>
          </cell>
          <cell r="F13">
            <v>0</v>
          </cell>
          <cell r="G13">
            <v>278177</v>
          </cell>
          <cell r="H13">
            <v>63945</v>
          </cell>
          <cell r="I13">
            <v>50874</v>
          </cell>
          <cell r="J13">
            <v>1160051</v>
          </cell>
          <cell r="K13">
            <v>3021991</v>
          </cell>
          <cell r="L13">
            <v>10079040</v>
          </cell>
        </row>
        <row r="14">
          <cell r="E14">
            <v>3730</v>
          </cell>
          <cell r="F14">
            <v>0</v>
          </cell>
          <cell r="G14">
            <v>100000</v>
          </cell>
          <cell r="H14">
            <v>0</v>
          </cell>
          <cell r="I14">
            <v>0</v>
          </cell>
          <cell r="J14">
            <v>0</v>
          </cell>
          <cell r="K14">
            <v>0</v>
          </cell>
          <cell r="L14">
            <v>10000</v>
          </cell>
        </row>
        <row r="15">
          <cell r="E15">
            <v>0</v>
          </cell>
          <cell r="F15">
            <v>0</v>
          </cell>
          <cell r="G15">
            <v>0</v>
          </cell>
          <cell r="H15">
            <v>0</v>
          </cell>
          <cell r="I15">
            <v>0</v>
          </cell>
          <cell r="J15">
            <v>0</v>
          </cell>
          <cell r="K15">
            <v>0</v>
          </cell>
          <cell r="L15">
            <v>0</v>
          </cell>
        </row>
        <row r="18">
          <cell r="E18">
            <v>1147156</v>
          </cell>
          <cell r="F18">
            <v>0</v>
          </cell>
          <cell r="G18">
            <v>140250</v>
          </cell>
          <cell r="H18">
            <v>7856</v>
          </cell>
          <cell r="I18">
            <v>4000</v>
          </cell>
          <cell r="J18">
            <v>1008133</v>
          </cell>
          <cell r="K18">
            <v>2048583</v>
          </cell>
          <cell r="L18">
            <v>4873269</v>
          </cell>
        </row>
        <row r="19">
          <cell r="E19">
            <v>6704</v>
          </cell>
          <cell r="F19">
            <v>0</v>
          </cell>
          <cell r="G19">
            <v>7000</v>
          </cell>
          <cell r="H19">
            <v>0</v>
          </cell>
          <cell r="I19">
            <v>0</v>
          </cell>
          <cell r="J19">
            <v>11775</v>
          </cell>
          <cell r="K19">
            <v>828931</v>
          </cell>
          <cell r="L19">
            <v>4082924</v>
          </cell>
        </row>
        <row r="20">
          <cell r="E20">
            <v>2701</v>
          </cell>
          <cell r="F20">
            <v>0</v>
          </cell>
          <cell r="G20">
            <v>3000</v>
          </cell>
          <cell r="H20">
            <v>0</v>
          </cell>
          <cell r="I20">
            <v>5437</v>
          </cell>
          <cell r="J20">
            <v>0</v>
          </cell>
          <cell r="K20">
            <v>0</v>
          </cell>
          <cell r="L20">
            <v>0</v>
          </cell>
        </row>
        <row r="21">
          <cell r="E21">
            <v>1316945</v>
          </cell>
          <cell r="F21">
            <v>0</v>
          </cell>
          <cell r="G21">
            <v>267054</v>
          </cell>
          <cell r="H21">
            <v>143644</v>
          </cell>
          <cell r="I21">
            <v>846417</v>
          </cell>
          <cell r="J21">
            <v>155365</v>
          </cell>
          <cell r="K21">
            <v>5930598</v>
          </cell>
          <cell r="L21">
            <v>18413936</v>
          </cell>
        </row>
        <row r="22">
          <cell r="E22">
            <v>52075</v>
          </cell>
          <cell r="F22">
            <v>0</v>
          </cell>
          <cell r="G22">
            <v>0</v>
          </cell>
          <cell r="H22">
            <v>0</v>
          </cell>
          <cell r="I22">
            <v>0</v>
          </cell>
          <cell r="J22">
            <v>0</v>
          </cell>
          <cell r="K22">
            <v>0</v>
          </cell>
          <cell r="L22">
            <v>1053405</v>
          </cell>
        </row>
        <row r="23">
          <cell r="E23">
            <v>0</v>
          </cell>
          <cell r="F23">
            <v>0</v>
          </cell>
          <cell r="G23">
            <v>0</v>
          </cell>
          <cell r="H23">
            <v>0</v>
          </cell>
          <cell r="I23">
            <v>0</v>
          </cell>
          <cell r="J23">
            <v>0</v>
          </cell>
          <cell r="K23">
            <v>0</v>
          </cell>
          <cell r="L23">
            <v>0</v>
          </cell>
        </row>
        <row r="24">
          <cell r="E24">
            <v>0</v>
          </cell>
          <cell r="F24">
            <v>0</v>
          </cell>
          <cell r="G24">
            <v>0</v>
          </cell>
          <cell r="H24">
            <v>0</v>
          </cell>
          <cell r="I24">
            <v>0</v>
          </cell>
          <cell r="J24">
            <v>0</v>
          </cell>
          <cell r="K24">
            <v>0</v>
          </cell>
          <cell r="L24">
            <v>0</v>
          </cell>
        </row>
        <row r="25">
          <cell r="E25">
            <v>0</v>
          </cell>
          <cell r="F25">
            <v>0</v>
          </cell>
          <cell r="G25">
            <v>0</v>
          </cell>
          <cell r="H25">
            <v>0</v>
          </cell>
          <cell r="I25">
            <v>0</v>
          </cell>
          <cell r="J25">
            <v>0</v>
          </cell>
          <cell r="K25">
            <v>0</v>
          </cell>
          <cell r="L25">
            <v>0</v>
          </cell>
        </row>
        <row r="26">
          <cell r="E26">
            <v>1199925</v>
          </cell>
          <cell r="F26">
            <v>0</v>
          </cell>
          <cell r="G26">
            <v>199342</v>
          </cell>
          <cell r="H26">
            <v>90750</v>
          </cell>
          <cell r="I26">
            <v>22838</v>
          </cell>
          <cell r="J26">
            <v>0</v>
          </cell>
          <cell r="K26">
            <v>22857148</v>
          </cell>
          <cell r="L26">
            <v>35255834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Tổng việc"/>
      <sheetName val="Tổng tiền"/>
      <sheetName val="06"/>
      <sheetName val="07"/>
      <sheetName val="08"/>
      <sheetName val="09"/>
      <sheetName val="10"/>
      <sheetName val="11"/>
      <sheetName val="12"/>
      <sheetName val="15"/>
      <sheetName val="16"/>
      <sheetName val="17"/>
      <sheetName val="18"/>
      <sheetName val="19"/>
    </sheetNames>
    <sheetDataSet>
      <sheetData sheetId="12">
        <row r="12">
          <cell r="D12">
            <v>6</v>
          </cell>
          <cell r="F12">
            <v>1</v>
          </cell>
          <cell r="G12">
            <v>26</v>
          </cell>
          <cell r="H12">
            <v>0</v>
          </cell>
          <cell r="I12">
            <v>0</v>
          </cell>
          <cell r="J12">
            <v>0</v>
          </cell>
          <cell r="K12">
            <v>0</v>
          </cell>
          <cell r="L12">
            <v>0</v>
          </cell>
          <cell r="M12">
            <v>0</v>
          </cell>
          <cell r="N12">
            <v>0</v>
          </cell>
        </row>
        <row r="13">
          <cell r="D13">
            <v>1</v>
          </cell>
          <cell r="F13">
            <v>1</v>
          </cell>
          <cell r="G13">
            <v>94</v>
          </cell>
          <cell r="H13">
            <v>6</v>
          </cell>
          <cell r="I13">
            <v>0</v>
          </cell>
          <cell r="J13">
            <v>7</v>
          </cell>
          <cell r="K13">
            <v>0</v>
          </cell>
          <cell r="L13">
            <v>0</v>
          </cell>
          <cell r="M13">
            <v>0</v>
          </cell>
          <cell r="N13">
            <v>0</v>
          </cell>
        </row>
        <row r="14">
          <cell r="D14">
            <v>0</v>
          </cell>
          <cell r="F14">
            <v>0</v>
          </cell>
          <cell r="G14">
            <v>3</v>
          </cell>
          <cell r="H14">
            <v>0</v>
          </cell>
          <cell r="I14">
            <v>0</v>
          </cell>
          <cell r="J14">
            <v>0</v>
          </cell>
          <cell r="K14">
            <v>0</v>
          </cell>
          <cell r="L14">
            <v>0</v>
          </cell>
          <cell r="M14">
            <v>0</v>
          </cell>
          <cell r="N14">
            <v>0</v>
          </cell>
        </row>
        <row r="15">
          <cell r="D15">
            <v>0</v>
          </cell>
          <cell r="F15">
            <v>0</v>
          </cell>
          <cell r="G15">
            <v>0</v>
          </cell>
          <cell r="H15">
            <v>0</v>
          </cell>
          <cell r="I15">
            <v>0</v>
          </cell>
          <cell r="J15">
            <v>0</v>
          </cell>
          <cell r="K15">
            <v>0</v>
          </cell>
          <cell r="L15">
            <v>0</v>
          </cell>
          <cell r="M15">
            <v>0</v>
          </cell>
          <cell r="N15">
            <v>0</v>
          </cell>
        </row>
        <row r="18">
          <cell r="D18">
            <v>1</v>
          </cell>
          <cell r="F18">
            <v>0</v>
          </cell>
          <cell r="G18">
            <v>74</v>
          </cell>
          <cell r="H18">
            <v>6</v>
          </cell>
          <cell r="I18">
            <v>0</v>
          </cell>
          <cell r="J18">
            <v>3</v>
          </cell>
          <cell r="K18">
            <v>0</v>
          </cell>
          <cell r="L18">
            <v>0</v>
          </cell>
          <cell r="M18">
            <v>0</v>
          </cell>
          <cell r="N18">
            <v>0</v>
          </cell>
        </row>
        <row r="19">
          <cell r="D19">
            <v>0</v>
          </cell>
          <cell r="F19">
            <v>0</v>
          </cell>
          <cell r="G19">
            <v>0</v>
          </cell>
          <cell r="H19">
            <v>0</v>
          </cell>
          <cell r="I19">
            <v>0</v>
          </cell>
          <cell r="J19">
            <v>0</v>
          </cell>
          <cell r="K19">
            <v>0</v>
          </cell>
          <cell r="L19">
            <v>0</v>
          </cell>
          <cell r="M19">
            <v>0</v>
          </cell>
          <cell r="N19">
            <v>0</v>
          </cell>
        </row>
        <row r="20">
          <cell r="D20">
            <v>4</v>
          </cell>
          <cell r="F20">
            <v>1</v>
          </cell>
          <cell r="G20">
            <v>28</v>
          </cell>
          <cell r="H20">
            <v>0</v>
          </cell>
          <cell r="I20">
            <v>0</v>
          </cell>
          <cell r="J20">
            <v>3</v>
          </cell>
          <cell r="K20">
            <v>0</v>
          </cell>
          <cell r="L20">
            <v>0</v>
          </cell>
          <cell r="M20">
            <v>0</v>
          </cell>
          <cell r="N20">
            <v>0</v>
          </cell>
        </row>
        <row r="21">
          <cell r="D21">
            <v>0</v>
          </cell>
          <cell r="F21">
            <v>0</v>
          </cell>
          <cell r="G21">
            <v>0</v>
          </cell>
          <cell r="H21">
            <v>0</v>
          </cell>
          <cell r="I21">
            <v>0</v>
          </cell>
          <cell r="J21">
            <v>0</v>
          </cell>
          <cell r="K21">
            <v>0</v>
          </cell>
          <cell r="L21">
            <v>0</v>
          </cell>
          <cell r="M21">
            <v>0</v>
          </cell>
          <cell r="N21">
            <v>0</v>
          </cell>
        </row>
        <row r="22">
          <cell r="D22">
            <v>0</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2</v>
          </cell>
          <cell r="F25">
            <v>1</v>
          </cell>
          <cell r="G25">
            <v>15</v>
          </cell>
          <cell r="H25">
            <v>0</v>
          </cell>
          <cell r="I25">
            <v>0</v>
          </cell>
          <cell r="J25">
            <v>1</v>
          </cell>
          <cell r="K25">
            <v>0</v>
          </cell>
          <cell r="L25">
            <v>0</v>
          </cell>
          <cell r="M25">
            <v>0</v>
          </cell>
          <cell r="N25">
            <v>0</v>
          </cell>
        </row>
      </sheetData>
      <sheetData sheetId="13">
        <row r="5">
          <cell r="C5">
            <v>0</v>
          </cell>
        </row>
        <row r="6">
          <cell r="C6">
            <v>0</v>
          </cell>
        </row>
        <row r="7">
          <cell r="C7">
            <v>0</v>
          </cell>
        </row>
        <row r="8">
          <cell r="C8">
            <v>0</v>
          </cell>
        </row>
        <row r="9">
          <cell r="C9">
            <v>0</v>
          </cell>
        </row>
        <row r="10">
          <cell r="C10">
            <v>0</v>
          </cell>
        </row>
        <row r="11">
          <cell r="C11">
            <v>0</v>
          </cell>
        </row>
        <row r="13">
          <cell r="C13">
            <v>0</v>
          </cell>
        </row>
        <row r="14">
          <cell r="C14">
            <v>0</v>
          </cell>
        </row>
        <row r="16">
          <cell r="C16">
            <v>0</v>
          </cell>
        </row>
        <row r="17">
          <cell r="C17">
            <v>0</v>
          </cell>
        </row>
        <row r="18">
          <cell r="C18">
            <v>0</v>
          </cell>
        </row>
        <row r="20">
          <cell r="C20">
            <v>0</v>
          </cell>
        </row>
        <row r="21">
          <cell r="C21">
            <v>0</v>
          </cell>
        </row>
        <row r="22">
          <cell r="C22">
            <v>0</v>
          </cell>
        </row>
        <row r="23">
          <cell r="C23">
            <v>0</v>
          </cell>
        </row>
        <row r="24">
          <cell r="C24">
            <v>0</v>
          </cell>
        </row>
        <row r="25">
          <cell r="C25">
            <v>0</v>
          </cell>
        </row>
        <row r="27">
          <cell r="C27">
            <v>17</v>
          </cell>
        </row>
        <row r="28">
          <cell r="C28">
            <v>0</v>
          </cell>
        </row>
        <row r="29">
          <cell r="C29">
            <v>2</v>
          </cell>
        </row>
      </sheetData>
      <sheetData sheetId="14">
        <row r="12">
          <cell r="D12">
            <v>4</v>
          </cell>
          <cell r="F12">
            <v>0</v>
          </cell>
          <cell r="G12">
            <v>44</v>
          </cell>
          <cell r="H12">
            <v>0</v>
          </cell>
          <cell r="I12">
            <v>0</v>
          </cell>
          <cell r="J12">
            <v>6</v>
          </cell>
          <cell r="K12">
            <v>0</v>
          </cell>
          <cell r="L12">
            <v>10</v>
          </cell>
          <cell r="M12">
            <v>18</v>
          </cell>
          <cell r="N12">
            <v>0</v>
          </cell>
          <cell r="O12">
            <v>0</v>
          </cell>
        </row>
        <row r="13">
          <cell r="D13">
            <v>3</v>
          </cell>
          <cell r="F13">
            <v>0</v>
          </cell>
          <cell r="G13">
            <v>35</v>
          </cell>
          <cell r="H13">
            <v>0</v>
          </cell>
          <cell r="I13">
            <v>0</v>
          </cell>
          <cell r="J13">
            <v>6</v>
          </cell>
          <cell r="K13">
            <v>0</v>
          </cell>
          <cell r="L13">
            <v>0</v>
          </cell>
          <cell r="M13">
            <v>4</v>
          </cell>
          <cell r="N13">
            <v>0</v>
          </cell>
          <cell r="O13">
            <v>0</v>
          </cell>
        </row>
        <row r="14">
          <cell r="D14">
            <v>0</v>
          </cell>
          <cell r="F14">
            <v>0</v>
          </cell>
          <cell r="G14">
            <v>7</v>
          </cell>
          <cell r="H14">
            <v>0</v>
          </cell>
          <cell r="I14">
            <v>0</v>
          </cell>
          <cell r="J14">
            <v>0</v>
          </cell>
          <cell r="K14">
            <v>0</v>
          </cell>
          <cell r="L14">
            <v>0</v>
          </cell>
          <cell r="M14">
            <v>0</v>
          </cell>
          <cell r="N14">
            <v>0</v>
          </cell>
          <cell r="O14">
            <v>0</v>
          </cell>
        </row>
        <row r="15">
          <cell r="D15">
            <v>0</v>
          </cell>
          <cell r="F15">
            <v>0</v>
          </cell>
          <cell r="G15">
            <v>0</v>
          </cell>
          <cell r="H15">
            <v>0</v>
          </cell>
          <cell r="I15">
            <v>0</v>
          </cell>
          <cell r="J15">
            <v>0</v>
          </cell>
          <cell r="K15">
            <v>0</v>
          </cell>
          <cell r="L15">
            <v>0</v>
          </cell>
          <cell r="M15">
            <v>0</v>
          </cell>
          <cell r="N15">
            <v>0</v>
          </cell>
          <cell r="O15">
            <v>0</v>
          </cell>
        </row>
        <row r="18">
          <cell r="D18">
            <v>3</v>
          </cell>
          <cell r="F18">
            <v>0</v>
          </cell>
          <cell r="G18">
            <v>11</v>
          </cell>
          <cell r="H18">
            <v>0</v>
          </cell>
          <cell r="I18">
            <v>0</v>
          </cell>
          <cell r="J18">
            <v>1</v>
          </cell>
          <cell r="K18">
            <v>0</v>
          </cell>
          <cell r="L18">
            <v>0</v>
          </cell>
          <cell r="M18">
            <v>1</v>
          </cell>
          <cell r="N18">
            <v>0</v>
          </cell>
          <cell r="O18">
            <v>0</v>
          </cell>
        </row>
        <row r="19">
          <cell r="D19">
            <v>0</v>
          </cell>
          <cell r="F19">
            <v>0</v>
          </cell>
          <cell r="G19">
            <v>2</v>
          </cell>
          <cell r="H19">
            <v>0</v>
          </cell>
          <cell r="I19">
            <v>0</v>
          </cell>
          <cell r="J19">
            <v>0</v>
          </cell>
          <cell r="K19">
            <v>0</v>
          </cell>
          <cell r="L19">
            <v>0</v>
          </cell>
          <cell r="M19">
            <v>2</v>
          </cell>
          <cell r="N19">
            <v>0</v>
          </cell>
          <cell r="O19">
            <v>0</v>
          </cell>
        </row>
        <row r="20">
          <cell r="D20">
            <v>4</v>
          </cell>
          <cell r="F20">
            <v>0</v>
          </cell>
          <cell r="G20">
            <v>22</v>
          </cell>
          <cell r="H20">
            <v>0</v>
          </cell>
          <cell r="I20">
            <v>0</v>
          </cell>
          <cell r="J20">
            <v>8</v>
          </cell>
          <cell r="K20">
            <v>0</v>
          </cell>
          <cell r="L20">
            <v>2</v>
          </cell>
          <cell r="M20">
            <v>8</v>
          </cell>
          <cell r="N20">
            <v>0</v>
          </cell>
          <cell r="O20">
            <v>0</v>
          </cell>
        </row>
        <row r="21">
          <cell r="D21">
            <v>0</v>
          </cell>
          <cell r="F21">
            <v>0</v>
          </cell>
          <cell r="G21">
            <v>0</v>
          </cell>
          <cell r="H21">
            <v>0</v>
          </cell>
          <cell r="I21">
            <v>0</v>
          </cell>
          <cell r="J21">
            <v>0</v>
          </cell>
          <cell r="K21">
            <v>0</v>
          </cell>
          <cell r="L21">
            <v>0</v>
          </cell>
          <cell r="M21">
            <v>0</v>
          </cell>
          <cell r="N21">
            <v>0</v>
          </cell>
          <cell r="O21">
            <v>0</v>
          </cell>
        </row>
        <row r="22">
          <cell r="D22">
            <v>0</v>
          </cell>
          <cell r="F22">
            <v>0</v>
          </cell>
          <cell r="G22">
            <v>0</v>
          </cell>
          <cell r="H22">
            <v>0</v>
          </cell>
          <cell r="I22">
            <v>0</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0</v>
          </cell>
          <cell r="F24">
            <v>0</v>
          </cell>
          <cell r="G24">
            <v>0</v>
          </cell>
          <cell r="H24">
            <v>0</v>
          </cell>
          <cell r="I24">
            <v>0</v>
          </cell>
          <cell r="J24">
            <v>0</v>
          </cell>
          <cell r="K24">
            <v>0</v>
          </cell>
          <cell r="L24">
            <v>0</v>
          </cell>
          <cell r="M24">
            <v>0</v>
          </cell>
          <cell r="N24">
            <v>0</v>
          </cell>
          <cell r="O24">
            <v>0</v>
          </cell>
        </row>
        <row r="25">
          <cell r="D25">
            <v>0</v>
          </cell>
          <cell r="F25">
            <v>0</v>
          </cell>
          <cell r="G25">
            <v>37</v>
          </cell>
          <cell r="H25">
            <v>0</v>
          </cell>
          <cell r="I25">
            <v>0</v>
          </cell>
          <cell r="J25">
            <v>3</v>
          </cell>
          <cell r="K25">
            <v>0</v>
          </cell>
          <cell r="L25">
            <v>8</v>
          </cell>
          <cell r="M25">
            <v>11</v>
          </cell>
          <cell r="N25">
            <v>0</v>
          </cell>
          <cell r="O25">
            <v>0</v>
          </cell>
        </row>
      </sheetData>
      <sheetData sheetId="15">
        <row r="5">
          <cell r="C5">
            <v>0</v>
          </cell>
        </row>
        <row r="6">
          <cell r="C6">
            <v>0</v>
          </cell>
        </row>
        <row r="7">
          <cell r="C7">
            <v>0</v>
          </cell>
        </row>
        <row r="8">
          <cell r="C8">
            <v>0</v>
          </cell>
        </row>
        <row r="9">
          <cell r="C9">
            <v>0</v>
          </cell>
        </row>
        <row r="10">
          <cell r="C10">
            <v>0</v>
          </cell>
        </row>
        <row r="11">
          <cell r="C11">
            <v>0</v>
          </cell>
        </row>
        <row r="12">
          <cell r="C12">
            <v>0</v>
          </cell>
        </row>
        <row r="13">
          <cell r="C13">
            <v>0</v>
          </cell>
        </row>
        <row r="15">
          <cell r="C15">
            <v>0</v>
          </cell>
        </row>
        <row r="16">
          <cell r="C16">
            <v>0</v>
          </cell>
        </row>
        <row r="18">
          <cell r="C18">
            <v>0</v>
          </cell>
        </row>
        <row r="19">
          <cell r="C19">
            <v>0</v>
          </cell>
        </row>
        <row r="20">
          <cell r="C20">
            <v>0</v>
          </cell>
        </row>
        <row r="22">
          <cell r="C22">
            <v>0</v>
          </cell>
        </row>
        <row r="23">
          <cell r="C23">
            <v>0</v>
          </cell>
        </row>
        <row r="24">
          <cell r="C24">
            <v>4</v>
          </cell>
        </row>
        <row r="25">
          <cell r="C25">
            <v>0</v>
          </cell>
        </row>
        <row r="26">
          <cell r="C26">
            <v>0</v>
          </cell>
        </row>
        <row r="27">
          <cell r="C27">
            <v>0</v>
          </cell>
        </row>
        <row r="28">
          <cell r="C28">
            <v>0</v>
          </cell>
        </row>
        <row r="30">
          <cell r="C30">
            <v>59</v>
          </cell>
        </row>
        <row r="31">
          <cell r="C31">
            <v>0</v>
          </cell>
        </row>
        <row r="32">
          <cell r="C32">
            <v>0</v>
          </cell>
        </row>
      </sheetData>
      <sheetData sheetId="16">
        <row r="12">
          <cell r="D12">
            <v>66259</v>
          </cell>
          <cell r="F12">
            <v>9250</v>
          </cell>
          <cell r="G12">
            <v>230961</v>
          </cell>
          <cell r="H12">
            <v>0</v>
          </cell>
          <cell r="I12">
            <v>0</v>
          </cell>
          <cell r="J12">
            <v>0</v>
          </cell>
          <cell r="K12">
            <v>0</v>
          </cell>
          <cell r="L12">
            <v>0</v>
          </cell>
          <cell r="M12">
            <v>0</v>
          </cell>
          <cell r="N12">
            <v>0</v>
          </cell>
        </row>
        <row r="13">
          <cell r="D13">
            <v>1000</v>
          </cell>
          <cell r="F13">
            <v>200</v>
          </cell>
          <cell r="G13">
            <v>376129.3</v>
          </cell>
          <cell r="H13">
            <v>1600</v>
          </cell>
          <cell r="I13">
            <v>0</v>
          </cell>
          <cell r="J13">
            <v>171896</v>
          </cell>
          <cell r="K13">
            <v>0</v>
          </cell>
          <cell r="L13">
            <v>0</v>
          </cell>
          <cell r="M13">
            <v>0</v>
          </cell>
          <cell r="N13">
            <v>0</v>
          </cell>
        </row>
        <row r="14">
          <cell r="D14">
            <v>0</v>
          </cell>
          <cell r="F14">
            <v>0</v>
          </cell>
          <cell r="G14">
            <v>28351</v>
          </cell>
          <cell r="H14">
            <v>0</v>
          </cell>
          <cell r="I14">
            <v>0</v>
          </cell>
          <cell r="J14">
            <v>0</v>
          </cell>
          <cell r="K14">
            <v>0</v>
          </cell>
          <cell r="L14">
            <v>0</v>
          </cell>
          <cell r="M14">
            <v>0</v>
          </cell>
          <cell r="N14">
            <v>0</v>
          </cell>
        </row>
        <row r="15">
          <cell r="D15">
            <v>0</v>
          </cell>
          <cell r="F15">
            <v>0</v>
          </cell>
          <cell r="G15">
            <v>0</v>
          </cell>
          <cell r="H15">
            <v>0</v>
          </cell>
          <cell r="I15">
            <v>0</v>
          </cell>
          <cell r="J15">
            <v>0</v>
          </cell>
          <cell r="K15">
            <v>0</v>
          </cell>
          <cell r="L15">
            <v>0</v>
          </cell>
          <cell r="M15">
            <v>0</v>
          </cell>
          <cell r="N15">
            <v>0</v>
          </cell>
        </row>
        <row r="18">
          <cell r="D18">
            <v>1000</v>
          </cell>
          <cell r="F18">
            <v>0</v>
          </cell>
          <cell r="G18">
            <v>277879.3</v>
          </cell>
          <cell r="H18">
            <v>1600</v>
          </cell>
          <cell r="I18">
            <v>0</v>
          </cell>
          <cell r="J18">
            <v>116282</v>
          </cell>
          <cell r="K18">
            <v>0</v>
          </cell>
          <cell r="L18">
            <v>0</v>
          </cell>
          <cell r="M18">
            <v>0</v>
          </cell>
          <cell r="N18">
            <v>0</v>
          </cell>
        </row>
        <row r="19">
          <cell r="D19">
            <v>0</v>
          </cell>
          <cell r="F19">
            <v>0</v>
          </cell>
          <cell r="G19">
            <v>0</v>
          </cell>
          <cell r="H19">
            <v>0</v>
          </cell>
          <cell r="I19">
            <v>0</v>
          </cell>
          <cell r="J19">
            <v>0</v>
          </cell>
          <cell r="K19">
            <v>0</v>
          </cell>
          <cell r="L19">
            <v>0</v>
          </cell>
          <cell r="M19">
            <v>0</v>
          </cell>
          <cell r="N19">
            <v>0</v>
          </cell>
        </row>
        <row r="20">
          <cell r="D20">
            <v>0</v>
          </cell>
          <cell r="F20">
            <v>0</v>
          </cell>
          <cell r="G20">
            <v>0</v>
          </cell>
          <cell r="H20">
            <v>0</v>
          </cell>
          <cell r="I20">
            <v>0</v>
          </cell>
          <cell r="J20">
            <v>0</v>
          </cell>
          <cell r="K20">
            <v>0</v>
          </cell>
          <cell r="L20">
            <v>0</v>
          </cell>
          <cell r="M20">
            <v>0</v>
          </cell>
          <cell r="N20">
            <v>0</v>
          </cell>
        </row>
        <row r="21">
          <cell r="D21">
            <v>28987</v>
          </cell>
          <cell r="F21">
            <v>200</v>
          </cell>
          <cell r="G21">
            <v>43498</v>
          </cell>
          <cell r="H21">
            <v>0</v>
          </cell>
          <cell r="I21">
            <v>0</v>
          </cell>
          <cell r="J21">
            <v>15790</v>
          </cell>
          <cell r="K21">
            <v>0</v>
          </cell>
          <cell r="L21">
            <v>0</v>
          </cell>
          <cell r="M21">
            <v>0</v>
          </cell>
          <cell r="N21">
            <v>0</v>
          </cell>
        </row>
        <row r="22">
          <cell r="D22">
            <v>0</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0</v>
          </cell>
          <cell r="F25">
            <v>0</v>
          </cell>
          <cell r="G25">
            <v>0</v>
          </cell>
          <cell r="H25">
            <v>0</v>
          </cell>
          <cell r="I25">
            <v>0</v>
          </cell>
          <cell r="J25">
            <v>0</v>
          </cell>
          <cell r="K25">
            <v>0</v>
          </cell>
          <cell r="L25">
            <v>0</v>
          </cell>
          <cell r="M25">
            <v>0</v>
          </cell>
          <cell r="N25">
            <v>0</v>
          </cell>
        </row>
        <row r="26">
          <cell r="D26">
            <v>37272</v>
          </cell>
          <cell r="F26">
            <v>9250</v>
          </cell>
          <cell r="G26">
            <v>257362</v>
          </cell>
          <cell r="H26">
            <v>0</v>
          </cell>
          <cell r="I26">
            <v>0</v>
          </cell>
          <cell r="J26">
            <v>39824</v>
          </cell>
          <cell r="K26">
            <v>0</v>
          </cell>
          <cell r="L26">
            <v>0</v>
          </cell>
          <cell r="M26">
            <v>0</v>
          </cell>
          <cell r="N26">
            <v>0</v>
          </cell>
        </row>
      </sheetData>
      <sheetData sheetId="17">
        <row r="5">
          <cell r="C5">
            <v>0</v>
          </cell>
        </row>
        <row r="6">
          <cell r="C6">
            <v>0</v>
          </cell>
        </row>
        <row r="7">
          <cell r="C7">
            <v>0</v>
          </cell>
        </row>
        <row r="8">
          <cell r="C8">
            <v>0</v>
          </cell>
        </row>
        <row r="9">
          <cell r="C9">
            <v>0</v>
          </cell>
        </row>
        <row r="10">
          <cell r="C10">
            <v>0</v>
          </cell>
        </row>
        <row r="11">
          <cell r="C11">
            <v>0</v>
          </cell>
        </row>
        <row r="13">
          <cell r="C13">
            <v>0</v>
          </cell>
        </row>
        <row r="14">
          <cell r="C14">
            <v>0</v>
          </cell>
        </row>
        <row r="16">
          <cell r="C16">
            <v>0</v>
          </cell>
        </row>
        <row r="17">
          <cell r="C17">
            <v>0</v>
          </cell>
        </row>
        <row r="18">
          <cell r="C18">
            <v>0</v>
          </cell>
        </row>
        <row r="20">
          <cell r="C20">
            <v>0</v>
          </cell>
        </row>
        <row r="21">
          <cell r="C21">
            <v>0</v>
          </cell>
        </row>
        <row r="22">
          <cell r="C22">
            <v>0</v>
          </cell>
        </row>
        <row r="23">
          <cell r="C23">
            <v>0</v>
          </cell>
        </row>
        <row r="24">
          <cell r="C24">
            <v>0</v>
          </cell>
        </row>
        <row r="25">
          <cell r="C25">
            <v>0</v>
          </cell>
        </row>
        <row r="27">
          <cell r="C27">
            <v>330091</v>
          </cell>
        </row>
        <row r="28">
          <cell r="C28">
            <v>0</v>
          </cell>
        </row>
        <row r="29">
          <cell r="C29">
            <v>13617</v>
          </cell>
        </row>
      </sheetData>
      <sheetData sheetId="18">
        <row r="12">
          <cell r="D12">
            <v>4580001</v>
          </cell>
          <cell r="F12">
            <v>0</v>
          </cell>
          <cell r="G12">
            <v>26172174</v>
          </cell>
          <cell r="H12">
            <v>0</v>
          </cell>
          <cell r="I12">
            <v>0</v>
          </cell>
          <cell r="J12">
            <v>20241984</v>
          </cell>
          <cell r="K12">
            <v>0</v>
          </cell>
          <cell r="L12">
            <v>233954</v>
          </cell>
          <cell r="M12">
            <v>3976086</v>
          </cell>
          <cell r="N12">
            <v>0</v>
          </cell>
          <cell r="O12">
            <v>0</v>
          </cell>
        </row>
        <row r="13">
          <cell r="D13">
            <v>297541</v>
          </cell>
          <cell r="F13">
            <v>0</v>
          </cell>
          <cell r="G13">
            <v>5213641</v>
          </cell>
          <cell r="H13">
            <v>0</v>
          </cell>
          <cell r="I13">
            <v>0</v>
          </cell>
          <cell r="J13">
            <v>3444611</v>
          </cell>
          <cell r="K13">
            <v>0</v>
          </cell>
          <cell r="L13">
            <v>0</v>
          </cell>
          <cell r="M13">
            <v>1400129</v>
          </cell>
          <cell r="N13">
            <v>0</v>
          </cell>
          <cell r="O13">
            <v>0</v>
          </cell>
        </row>
        <row r="14">
          <cell r="D14">
            <v>0</v>
          </cell>
          <cell r="F14">
            <v>0</v>
          </cell>
          <cell r="G14">
            <v>1497519</v>
          </cell>
          <cell r="H14">
            <v>0</v>
          </cell>
          <cell r="I14">
            <v>0</v>
          </cell>
          <cell r="J14">
            <v>0</v>
          </cell>
          <cell r="K14">
            <v>0</v>
          </cell>
          <cell r="L14">
            <v>0</v>
          </cell>
          <cell r="M14">
            <v>0</v>
          </cell>
          <cell r="N14">
            <v>0</v>
          </cell>
          <cell r="O14">
            <v>0</v>
          </cell>
        </row>
        <row r="15">
          <cell r="D15">
            <v>0</v>
          </cell>
          <cell r="F15">
            <v>0</v>
          </cell>
          <cell r="G15">
            <v>0</v>
          </cell>
          <cell r="H15">
            <v>0</v>
          </cell>
          <cell r="I15">
            <v>0</v>
          </cell>
          <cell r="J15">
            <v>0</v>
          </cell>
          <cell r="K15">
            <v>0</v>
          </cell>
          <cell r="L15">
            <v>0</v>
          </cell>
          <cell r="M15">
            <v>0</v>
          </cell>
          <cell r="N15">
            <v>0</v>
          </cell>
          <cell r="O15">
            <v>0</v>
          </cell>
        </row>
        <row r="18">
          <cell r="D18">
            <v>297541</v>
          </cell>
          <cell r="F18">
            <v>0</v>
          </cell>
          <cell r="G18">
            <v>568697</v>
          </cell>
          <cell r="H18">
            <v>0</v>
          </cell>
          <cell r="I18">
            <v>0</v>
          </cell>
          <cell r="J18">
            <v>3492542</v>
          </cell>
          <cell r="K18">
            <v>0</v>
          </cell>
          <cell r="L18">
            <v>2000</v>
          </cell>
          <cell r="M18">
            <v>9959</v>
          </cell>
          <cell r="N18">
            <v>0</v>
          </cell>
          <cell r="O18">
            <v>0</v>
          </cell>
        </row>
        <row r="19">
          <cell r="D19">
            <v>0</v>
          </cell>
          <cell r="F19">
            <v>0</v>
          </cell>
          <cell r="G19">
            <v>1225850</v>
          </cell>
          <cell r="H19">
            <v>0</v>
          </cell>
          <cell r="I19">
            <v>0</v>
          </cell>
          <cell r="J19">
            <v>0</v>
          </cell>
          <cell r="K19">
            <v>0</v>
          </cell>
          <cell r="L19">
            <v>0</v>
          </cell>
          <cell r="M19">
            <v>95294</v>
          </cell>
          <cell r="N19">
            <v>0</v>
          </cell>
          <cell r="O19">
            <v>0</v>
          </cell>
        </row>
        <row r="20">
          <cell r="D20">
            <v>4580001</v>
          </cell>
          <cell r="F20">
            <v>0</v>
          </cell>
          <cell r="G20">
            <v>3256163</v>
          </cell>
          <cell r="H20">
            <v>0</v>
          </cell>
          <cell r="I20">
            <v>0</v>
          </cell>
          <cell r="J20">
            <v>18473887</v>
          </cell>
          <cell r="K20">
            <v>0</v>
          </cell>
          <cell r="L20">
            <v>44004</v>
          </cell>
          <cell r="M20">
            <v>4971704</v>
          </cell>
          <cell r="N20">
            <v>0</v>
          </cell>
          <cell r="O20">
            <v>0</v>
          </cell>
        </row>
        <row r="21">
          <cell r="D21">
            <v>0</v>
          </cell>
          <cell r="F21">
            <v>0</v>
          </cell>
          <cell r="G21">
            <v>0</v>
          </cell>
          <cell r="H21">
            <v>0</v>
          </cell>
          <cell r="I21">
            <v>0</v>
          </cell>
          <cell r="J21">
            <v>0</v>
          </cell>
          <cell r="K21">
            <v>0</v>
          </cell>
          <cell r="L21">
            <v>0</v>
          </cell>
          <cell r="M21">
            <v>0</v>
          </cell>
          <cell r="N21">
            <v>0</v>
          </cell>
          <cell r="O21">
            <v>0</v>
          </cell>
        </row>
        <row r="22">
          <cell r="D22">
            <v>0</v>
          </cell>
          <cell r="F22">
            <v>0</v>
          </cell>
          <cell r="G22">
            <v>0</v>
          </cell>
          <cell r="H22">
            <v>0</v>
          </cell>
          <cell r="I22">
            <v>0</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0</v>
          </cell>
          <cell r="F24">
            <v>0</v>
          </cell>
          <cell r="G24">
            <v>0</v>
          </cell>
          <cell r="H24">
            <v>0</v>
          </cell>
          <cell r="I24">
            <v>0</v>
          </cell>
          <cell r="J24">
            <v>0</v>
          </cell>
          <cell r="K24">
            <v>0</v>
          </cell>
          <cell r="L24">
            <v>0</v>
          </cell>
          <cell r="M24">
            <v>0</v>
          </cell>
          <cell r="N24">
            <v>0</v>
          </cell>
          <cell r="O24">
            <v>0</v>
          </cell>
        </row>
        <row r="25">
          <cell r="D25">
            <v>0</v>
          </cell>
          <cell r="F25">
            <v>0</v>
          </cell>
          <cell r="G25">
            <v>24837586</v>
          </cell>
          <cell r="H25">
            <v>0</v>
          </cell>
          <cell r="I25">
            <v>0</v>
          </cell>
          <cell r="J25">
            <v>1720166</v>
          </cell>
          <cell r="K25">
            <v>0</v>
          </cell>
          <cell r="L25">
            <v>187950</v>
          </cell>
          <cell r="M25">
            <v>299258</v>
          </cell>
          <cell r="N25">
            <v>0</v>
          </cell>
          <cell r="O25">
            <v>0</v>
          </cell>
        </row>
      </sheetData>
      <sheetData sheetId="19">
        <row r="5">
          <cell r="C5">
            <v>0</v>
          </cell>
        </row>
        <row r="6">
          <cell r="C6">
            <v>0</v>
          </cell>
        </row>
        <row r="7">
          <cell r="C7">
            <v>0</v>
          </cell>
        </row>
        <row r="8">
          <cell r="C8">
            <v>0</v>
          </cell>
        </row>
        <row r="9">
          <cell r="C9">
            <v>0</v>
          </cell>
        </row>
        <row r="10">
          <cell r="C10">
            <v>0</v>
          </cell>
        </row>
        <row r="11">
          <cell r="C11">
            <v>0</v>
          </cell>
        </row>
        <row r="12">
          <cell r="C12">
            <v>0</v>
          </cell>
        </row>
        <row r="13">
          <cell r="C13">
            <v>0</v>
          </cell>
        </row>
        <row r="15">
          <cell r="C15">
            <v>0</v>
          </cell>
        </row>
        <row r="16">
          <cell r="C16">
            <v>0</v>
          </cell>
        </row>
        <row r="18">
          <cell r="C18">
            <v>0</v>
          </cell>
        </row>
        <row r="19">
          <cell r="C19">
            <v>0</v>
          </cell>
        </row>
        <row r="20">
          <cell r="C20">
            <v>0</v>
          </cell>
        </row>
        <row r="22">
          <cell r="C22">
            <v>0</v>
          </cell>
        </row>
        <row r="23">
          <cell r="C23">
            <v>0</v>
          </cell>
        </row>
        <row r="24">
          <cell r="C24">
            <v>1321144</v>
          </cell>
        </row>
        <row r="25">
          <cell r="C25">
            <v>0</v>
          </cell>
        </row>
        <row r="26">
          <cell r="C26">
            <v>0</v>
          </cell>
        </row>
        <row r="27">
          <cell r="C27">
            <v>0</v>
          </cell>
        </row>
        <row r="28">
          <cell r="C28">
            <v>0</v>
          </cell>
        </row>
        <row r="30">
          <cell r="C30">
            <v>27044960</v>
          </cell>
        </row>
        <row r="31">
          <cell r="C31">
            <v>0</v>
          </cell>
        </row>
        <row r="32">
          <cell r="C32">
            <v>0</v>
          </cell>
        </row>
      </sheetData>
      <sheetData sheetId="20">
        <row r="12">
          <cell r="E12">
            <v>304137</v>
          </cell>
          <cell r="F12">
            <v>0</v>
          </cell>
          <cell r="G12">
            <v>0</v>
          </cell>
          <cell r="H12">
            <v>0</v>
          </cell>
          <cell r="I12">
            <v>0</v>
          </cell>
          <cell r="J12">
            <v>2333</v>
          </cell>
          <cell r="K12">
            <v>25667424</v>
          </cell>
          <cell r="L12">
            <v>29536775</v>
          </cell>
        </row>
        <row r="13">
          <cell r="E13">
            <v>253729</v>
          </cell>
          <cell r="F13">
            <v>0</v>
          </cell>
          <cell r="G13">
            <v>0</v>
          </cell>
          <cell r="H13">
            <v>9032</v>
          </cell>
          <cell r="I13">
            <v>0</v>
          </cell>
          <cell r="J13">
            <v>2000.3000000000002</v>
          </cell>
          <cell r="K13">
            <v>3466325</v>
          </cell>
          <cell r="L13">
            <v>7175661</v>
          </cell>
        </row>
        <row r="14">
          <cell r="E14">
            <v>28351</v>
          </cell>
          <cell r="F14">
            <v>0</v>
          </cell>
          <cell r="G14">
            <v>0</v>
          </cell>
          <cell r="H14">
            <v>0</v>
          </cell>
          <cell r="I14">
            <v>0</v>
          </cell>
          <cell r="J14">
            <v>0</v>
          </cell>
          <cell r="K14">
            <v>0</v>
          </cell>
          <cell r="L14">
            <v>1497519</v>
          </cell>
        </row>
        <row r="15">
          <cell r="E15">
            <v>0</v>
          </cell>
          <cell r="F15">
            <v>0</v>
          </cell>
          <cell r="G15">
            <v>0</v>
          </cell>
          <cell r="H15">
            <v>0</v>
          </cell>
          <cell r="I15">
            <v>0</v>
          </cell>
          <cell r="J15">
            <v>0</v>
          </cell>
          <cell r="K15">
            <v>0</v>
          </cell>
          <cell r="L15">
            <v>0</v>
          </cell>
        </row>
        <row r="18">
          <cell r="E18">
            <v>123878</v>
          </cell>
          <cell r="F18">
            <v>0</v>
          </cell>
          <cell r="G18">
            <v>0</v>
          </cell>
          <cell r="H18">
            <v>1030</v>
          </cell>
          <cell r="I18">
            <v>0</v>
          </cell>
          <cell r="J18">
            <v>2000.3000000000002</v>
          </cell>
          <cell r="K18">
            <v>3559251</v>
          </cell>
          <cell r="L18">
            <v>1081341</v>
          </cell>
        </row>
        <row r="19">
          <cell r="E19">
            <v>0</v>
          </cell>
          <cell r="F19">
            <v>0</v>
          </cell>
          <cell r="G19">
            <v>0</v>
          </cell>
          <cell r="H19">
            <v>0</v>
          </cell>
          <cell r="I19">
            <v>0</v>
          </cell>
          <cell r="J19">
            <v>0</v>
          </cell>
          <cell r="K19">
            <v>95294</v>
          </cell>
          <cell r="L19">
            <v>1225850</v>
          </cell>
        </row>
        <row r="20">
          <cell r="E20">
            <v>0</v>
          </cell>
          <cell r="F20">
            <v>0</v>
          </cell>
          <cell r="G20">
            <v>0</v>
          </cell>
          <cell r="H20">
            <v>0</v>
          </cell>
          <cell r="I20">
            <v>0</v>
          </cell>
          <cell r="J20">
            <v>0</v>
          </cell>
          <cell r="K20">
            <v>0</v>
          </cell>
          <cell r="L20">
            <v>0</v>
          </cell>
        </row>
        <row r="21">
          <cell r="E21">
            <v>61929</v>
          </cell>
          <cell r="F21">
            <v>0</v>
          </cell>
          <cell r="G21">
            <v>0</v>
          </cell>
          <cell r="H21">
            <v>8002</v>
          </cell>
          <cell r="I21">
            <v>0</v>
          </cell>
          <cell r="J21">
            <v>2333</v>
          </cell>
          <cell r="K21">
            <v>23271830</v>
          </cell>
          <cell r="L21">
            <v>8070140</v>
          </cell>
        </row>
        <row r="22">
          <cell r="E22">
            <v>0</v>
          </cell>
          <cell r="F22">
            <v>0</v>
          </cell>
          <cell r="G22">
            <v>0</v>
          </cell>
          <cell r="H22">
            <v>0</v>
          </cell>
          <cell r="I22">
            <v>0</v>
          </cell>
          <cell r="J22">
            <v>0</v>
          </cell>
          <cell r="K22">
            <v>0</v>
          </cell>
          <cell r="L22">
            <v>0</v>
          </cell>
        </row>
        <row r="23">
          <cell r="E23">
            <v>0</v>
          </cell>
          <cell r="F23">
            <v>0</v>
          </cell>
          <cell r="G23">
            <v>0</v>
          </cell>
          <cell r="H23">
            <v>0</v>
          </cell>
          <cell r="I23">
            <v>0</v>
          </cell>
          <cell r="J23">
            <v>0</v>
          </cell>
          <cell r="K23">
            <v>0</v>
          </cell>
          <cell r="L23">
            <v>0</v>
          </cell>
        </row>
        <row r="24">
          <cell r="E24">
            <v>0</v>
          </cell>
          <cell r="F24">
            <v>0</v>
          </cell>
          <cell r="G24">
            <v>0</v>
          </cell>
          <cell r="H24">
            <v>0</v>
          </cell>
          <cell r="I24">
            <v>0</v>
          </cell>
          <cell r="J24">
            <v>0</v>
          </cell>
          <cell r="K24">
            <v>0</v>
          </cell>
          <cell r="L24">
            <v>0</v>
          </cell>
        </row>
        <row r="25">
          <cell r="E25">
            <v>0</v>
          </cell>
          <cell r="F25">
            <v>0</v>
          </cell>
          <cell r="G25">
            <v>0</v>
          </cell>
          <cell r="H25">
            <v>0</v>
          </cell>
          <cell r="I25">
            <v>0</v>
          </cell>
          <cell r="J25">
            <v>0</v>
          </cell>
          <cell r="K25">
            <v>0</v>
          </cell>
          <cell r="L25">
            <v>0</v>
          </cell>
        </row>
        <row r="26">
          <cell r="E26">
            <v>343708</v>
          </cell>
          <cell r="F26">
            <v>0</v>
          </cell>
          <cell r="G26">
            <v>0</v>
          </cell>
          <cell r="H26">
            <v>0</v>
          </cell>
          <cell r="I26">
            <v>0</v>
          </cell>
          <cell r="J26">
            <v>0</v>
          </cell>
          <cell r="K26">
            <v>2207374</v>
          </cell>
          <cell r="L26">
            <v>24837586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v-cd"/>
      <sheetName val="pt 1"/>
      <sheetName val="2-v-td"/>
      <sheetName val="pt-2"/>
      <sheetName val="3-t-cd"/>
      <sheetName val="pt-3"/>
      <sheetName val="4-t-td"/>
      <sheetName val="pt-4"/>
      <sheetName val="5 - t-t"/>
      <sheetName val="Tổng việc"/>
      <sheetName val="Tổng tiền"/>
      <sheetName val="6"/>
      <sheetName val="7"/>
      <sheetName val="8"/>
      <sheetName val="9"/>
      <sheetName val="10"/>
      <sheetName val="11"/>
      <sheetName val="12"/>
      <sheetName val="15"/>
      <sheetName val="16"/>
      <sheetName val="17"/>
      <sheetName val="18"/>
      <sheetName val="19"/>
      <sheetName val="Sheet1"/>
    </sheetNames>
    <sheetDataSet>
      <sheetData sheetId="0">
        <row r="12">
          <cell r="D12">
            <v>125</v>
          </cell>
          <cell r="F12">
            <v>1</v>
          </cell>
          <cell r="G12">
            <v>153</v>
          </cell>
          <cell r="I12">
            <v>21</v>
          </cell>
          <cell r="J12">
            <v>10</v>
          </cell>
          <cell r="K12">
            <v>1</v>
          </cell>
          <cell r="N12">
            <v>0</v>
          </cell>
        </row>
        <row r="13">
          <cell r="D13">
            <v>139</v>
          </cell>
          <cell r="F13">
            <v>8</v>
          </cell>
          <cell r="G13">
            <v>188</v>
          </cell>
          <cell r="H13">
            <v>1</v>
          </cell>
          <cell r="I13">
            <v>572</v>
          </cell>
          <cell r="J13">
            <v>3</v>
          </cell>
          <cell r="N13">
            <v>0</v>
          </cell>
        </row>
        <row r="14">
          <cell r="D14">
            <v>0</v>
          </cell>
          <cell r="F14">
            <v>1</v>
          </cell>
          <cell r="G14">
            <v>19</v>
          </cell>
          <cell r="J14">
            <v>0</v>
          </cell>
        </row>
        <row r="18">
          <cell r="D18">
            <v>96</v>
          </cell>
          <cell r="F18">
            <v>4</v>
          </cell>
          <cell r="G18">
            <v>136</v>
          </cell>
          <cell r="H18">
            <v>0</v>
          </cell>
          <cell r="I18">
            <v>453</v>
          </cell>
          <cell r="J18">
            <v>4</v>
          </cell>
          <cell r="N18">
            <v>0</v>
          </cell>
        </row>
        <row r="19">
          <cell r="D19">
            <v>5</v>
          </cell>
          <cell r="G19">
            <v>1</v>
          </cell>
          <cell r="I19">
            <v>0</v>
          </cell>
        </row>
        <row r="20">
          <cell r="D20">
            <v>85</v>
          </cell>
          <cell r="F20">
            <v>3</v>
          </cell>
          <cell r="G20">
            <v>55</v>
          </cell>
          <cell r="H20">
            <v>1</v>
          </cell>
          <cell r="I20">
            <v>128</v>
          </cell>
          <cell r="J20">
            <v>7</v>
          </cell>
          <cell r="N20">
            <v>0</v>
          </cell>
        </row>
        <row r="21">
          <cell r="D21">
            <v>6</v>
          </cell>
          <cell r="F21">
            <v>0</v>
          </cell>
          <cell r="G21">
            <v>0</v>
          </cell>
          <cell r="I21">
            <v>1</v>
          </cell>
          <cell r="J21">
            <v>1</v>
          </cell>
          <cell r="K21">
            <v>0</v>
          </cell>
        </row>
        <row r="22">
          <cell r="G22">
            <v>0</v>
          </cell>
        </row>
        <row r="24">
          <cell r="D24">
            <v>1</v>
          </cell>
          <cell r="G24">
            <v>0</v>
          </cell>
          <cell r="I24">
            <v>0</v>
          </cell>
        </row>
        <row r="25">
          <cell r="D25">
            <v>71</v>
          </cell>
          <cell r="F25">
            <v>1</v>
          </cell>
          <cell r="G25">
            <v>130</v>
          </cell>
          <cell r="I25">
            <v>11</v>
          </cell>
          <cell r="J25">
            <v>1</v>
          </cell>
          <cell r="K25">
            <v>1</v>
          </cell>
        </row>
      </sheetData>
      <sheetData sheetId="1">
        <row r="6">
          <cell r="C6">
            <v>8</v>
          </cell>
        </row>
        <row r="7">
          <cell r="C7">
            <v>0</v>
          </cell>
        </row>
        <row r="16">
          <cell r="C16">
            <v>1</v>
          </cell>
        </row>
        <row r="23">
          <cell r="C23">
            <v>6</v>
          </cell>
        </row>
        <row r="27">
          <cell r="C27">
            <v>215</v>
          </cell>
        </row>
      </sheetData>
      <sheetData sheetId="2">
        <row r="12">
          <cell r="D12">
            <v>129</v>
          </cell>
          <cell r="G12">
            <v>23</v>
          </cell>
          <cell r="I12">
            <v>35</v>
          </cell>
          <cell r="J12">
            <v>14</v>
          </cell>
        </row>
        <row r="13">
          <cell r="D13">
            <v>38</v>
          </cell>
          <cell r="G13">
            <v>10</v>
          </cell>
          <cell r="I13">
            <v>7</v>
          </cell>
          <cell r="J13">
            <v>2</v>
          </cell>
        </row>
        <row r="14">
          <cell r="D14">
            <v>2</v>
          </cell>
          <cell r="G14">
            <v>0</v>
          </cell>
          <cell r="I14">
            <v>0</v>
          </cell>
          <cell r="J14">
            <v>0</v>
          </cell>
        </row>
        <row r="15">
          <cell r="I15">
            <v>0</v>
          </cell>
        </row>
        <row r="18">
          <cell r="D18">
            <v>14</v>
          </cell>
          <cell r="G18">
            <v>7</v>
          </cell>
          <cell r="I18">
            <v>6</v>
          </cell>
          <cell r="J18">
            <v>0</v>
          </cell>
        </row>
        <row r="19">
          <cell r="D19">
            <v>19</v>
          </cell>
          <cell r="G19">
            <v>2</v>
          </cell>
          <cell r="I19">
            <v>4</v>
          </cell>
          <cell r="J19">
            <v>1</v>
          </cell>
        </row>
        <row r="20">
          <cell r="D20">
            <v>76</v>
          </cell>
          <cell r="G20">
            <v>9</v>
          </cell>
          <cell r="I20">
            <v>24</v>
          </cell>
          <cell r="J20">
            <v>13</v>
          </cell>
        </row>
        <row r="21">
          <cell r="D21">
            <v>13</v>
          </cell>
          <cell r="I21">
            <v>0</v>
          </cell>
          <cell r="J21">
            <v>1</v>
          </cell>
        </row>
        <row r="22">
          <cell r="D22">
            <v>0</v>
          </cell>
          <cell r="J22">
            <v>0</v>
          </cell>
        </row>
        <row r="24">
          <cell r="D24">
            <v>0</v>
          </cell>
          <cell r="G24">
            <v>0</v>
          </cell>
          <cell r="I24">
            <v>0</v>
          </cell>
          <cell r="J24">
            <v>0</v>
          </cell>
        </row>
        <row r="25">
          <cell r="D25">
            <v>43</v>
          </cell>
          <cell r="G25">
            <v>15</v>
          </cell>
          <cell r="I25">
            <v>8</v>
          </cell>
          <cell r="J25">
            <v>1</v>
          </cell>
        </row>
      </sheetData>
      <sheetData sheetId="3">
        <row r="8">
          <cell r="C8">
            <v>14</v>
          </cell>
        </row>
        <row r="15">
          <cell r="C15">
            <v>0</v>
          </cell>
        </row>
        <row r="24">
          <cell r="C24">
            <v>26</v>
          </cell>
        </row>
        <row r="26">
          <cell r="C26">
            <v>0</v>
          </cell>
        </row>
        <row r="30">
          <cell r="C30">
            <v>67</v>
          </cell>
        </row>
      </sheetData>
      <sheetData sheetId="4">
        <row r="12">
          <cell r="D12">
            <v>774629</v>
          </cell>
          <cell r="F12">
            <v>5200</v>
          </cell>
          <cell r="G12">
            <v>958152</v>
          </cell>
          <cell r="I12">
            <v>130250</v>
          </cell>
          <cell r="J12">
            <v>308209</v>
          </cell>
          <cell r="K12">
            <v>555</v>
          </cell>
        </row>
        <row r="13">
          <cell r="D13">
            <v>1373351</v>
          </cell>
          <cell r="F13">
            <v>904</v>
          </cell>
          <cell r="G13">
            <v>315450</v>
          </cell>
          <cell r="H13">
            <v>0</v>
          </cell>
          <cell r="I13">
            <v>164438</v>
          </cell>
          <cell r="J13">
            <v>85111</v>
          </cell>
          <cell r="K13">
            <v>0</v>
          </cell>
          <cell r="N13">
            <v>0</v>
          </cell>
        </row>
        <row r="14">
          <cell r="D14">
            <v>0</v>
          </cell>
          <cell r="F14">
            <v>200</v>
          </cell>
          <cell r="G14">
            <v>27001</v>
          </cell>
          <cell r="J14">
            <v>0</v>
          </cell>
        </row>
        <row r="18">
          <cell r="D18">
            <v>501150</v>
          </cell>
          <cell r="F18">
            <v>650</v>
          </cell>
          <cell r="G18">
            <v>253287</v>
          </cell>
          <cell r="H18">
            <v>0</v>
          </cell>
          <cell r="I18">
            <v>166431</v>
          </cell>
          <cell r="J18">
            <v>95528</v>
          </cell>
          <cell r="N18">
            <v>0</v>
          </cell>
        </row>
        <row r="19">
          <cell r="D19">
            <v>104</v>
          </cell>
          <cell r="G19">
            <v>16700</v>
          </cell>
          <cell r="I19">
            <v>0</v>
          </cell>
        </row>
        <row r="20">
          <cell r="D20">
            <v>0</v>
          </cell>
        </row>
        <row r="21">
          <cell r="D21">
            <v>1121015</v>
          </cell>
          <cell r="F21">
            <v>54</v>
          </cell>
          <cell r="G21">
            <v>165085</v>
          </cell>
          <cell r="I21">
            <v>111425</v>
          </cell>
          <cell r="J21">
            <v>286792</v>
          </cell>
          <cell r="N21">
            <v>0</v>
          </cell>
        </row>
        <row r="22">
          <cell r="D22">
            <v>170560</v>
          </cell>
          <cell r="F22">
            <v>0</v>
          </cell>
          <cell r="G22">
            <v>0</v>
          </cell>
          <cell r="I22">
            <v>0</v>
          </cell>
          <cell r="J22">
            <v>1000</v>
          </cell>
          <cell r="K22">
            <v>0</v>
          </cell>
        </row>
        <row r="25">
          <cell r="D25">
            <v>0</v>
          </cell>
          <cell r="G25">
            <v>0</v>
          </cell>
          <cell r="I25">
            <v>200</v>
          </cell>
        </row>
        <row r="26">
          <cell r="D26">
            <v>355151</v>
          </cell>
          <cell r="F26">
            <v>5200</v>
          </cell>
          <cell r="G26">
            <v>811529</v>
          </cell>
          <cell r="I26">
            <v>16632</v>
          </cell>
          <cell r="J26">
            <v>10000</v>
          </cell>
          <cell r="K26">
            <v>555</v>
          </cell>
        </row>
      </sheetData>
      <sheetData sheetId="5">
        <row r="6">
          <cell r="C6">
            <v>171560</v>
          </cell>
        </row>
        <row r="7">
          <cell r="C7">
            <v>0</v>
          </cell>
        </row>
        <row r="8">
          <cell r="C8">
            <v>0</v>
          </cell>
        </row>
        <row r="16">
          <cell r="C16">
            <v>200</v>
          </cell>
        </row>
        <row r="23">
          <cell r="C23">
            <v>16804</v>
          </cell>
        </row>
        <row r="27">
          <cell r="C27">
            <v>1199067</v>
          </cell>
        </row>
      </sheetData>
      <sheetData sheetId="6">
        <row r="12">
          <cell r="D12">
            <v>23659978</v>
          </cell>
          <cell r="G12">
            <v>1356824</v>
          </cell>
          <cell r="I12">
            <v>1294411</v>
          </cell>
          <cell r="J12">
            <v>79857997</v>
          </cell>
        </row>
        <row r="13">
          <cell r="D13">
            <v>12337364</v>
          </cell>
          <cell r="G13">
            <v>187655</v>
          </cell>
          <cell r="I13">
            <v>2021873</v>
          </cell>
          <cell r="J13">
            <v>2494009</v>
          </cell>
        </row>
        <row r="14">
          <cell r="D14">
            <v>30001</v>
          </cell>
          <cell r="G14">
            <v>0</v>
          </cell>
          <cell r="I14">
            <v>0</v>
          </cell>
          <cell r="J14">
            <v>0</v>
          </cell>
        </row>
        <row r="18">
          <cell r="D18">
            <v>4043781</v>
          </cell>
          <cell r="G18">
            <v>137936</v>
          </cell>
          <cell r="I18">
            <v>496055</v>
          </cell>
          <cell r="J18">
            <v>1370738</v>
          </cell>
        </row>
        <row r="19">
          <cell r="D19">
            <v>4280261</v>
          </cell>
          <cell r="G19">
            <v>402000</v>
          </cell>
          <cell r="I19">
            <v>1485915</v>
          </cell>
          <cell r="J19">
            <v>1032976</v>
          </cell>
        </row>
        <row r="20">
          <cell r="D20">
            <v>13782285</v>
          </cell>
          <cell r="G20">
            <v>296497</v>
          </cell>
          <cell r="I20">
            <v>1130314</v>
          </cell>
          <cell r="J20">
            <v>79755692</v>
          </cell>
        </row>
        <row r="21">
          <cell r="D21">
            <v>6187842</v>
          </cell>
          <cell r="I21">
            <v>0</v>
          </cell>
          <cell r="J21">
            <v>15953</v>
          </cell>
        </row>
        <row r="22">
          <cell r="D22">
            <v>0</v>
          </cell>
        </row>
        <row r="24">
          <cell r="D24">
            <v>0</v>
          </cell>
          <cell r="G24">
            <v>0</v>
          </cell>
          <cell r="I24">
            <v>0</v>
          </cell>
          <cell r="J24">
            <v>0</v>
          </cell>
        </row>
        <row r="25">
          <cell r="D25">
            <v>7673172</v>
          </cell>
          <cell r="G25">
            <v>708046</v>
          </cell>
          <cell r="I25">
            <v>204000</v>
          </cell>
          <cell r="J25">
            <v>176647</v>
          </cell>
        </row>
      </sheetData>
      <sheetData sheetId="7">
        <row r="8">
          <cell r="C8">
            <v>6203795</v>
          </cell>
        </row>
        <row r="15">
          <cell r="C15">
            <v>0</v>
          </cell>
        </row>
        <row r="18">
          <cell r="C18">
            <v>0</v>
          </cell>
        </row>
        <row r="24">
          <cell r="C24">
            <v>7201152</v>
          </cell>
        </row>
        <row r="26">
          <cell r="C26">
            <v>0</v>
          </cell>
        </row>
        <row r="30">
          <cell r="C30">
            <v>8761865</v>
          </cell>
        </row>
      </sheetData>
      <sheetData sheetId="8">
        <row r="12">
          <cell r="E12">
            <v>1347906</v>
          </cell>
          <cell r="G12">
            <v>453938</v>
          </cell>
          <cell r="H12">
            <v>374488</v>
          </cell>
          <cell r="K12">
            <v>106169871</v>
          </cell>
          <cell r="L12">
            <v>2</v>
          </cell>
        </row>
        <row r="13">
          <cell r="E13">
            <v>512853</v>
          </cell>
          <cell r="G13">
            <v>159000</v>
          </cell>
          <cell r="H13">
            <v>54437</v>
          </cell>
          <cell r="K13">
            <v>18253861</v>
          </cell>
          <cell r="L13">
            <v>4</v>
          </cell>
        </row>
        <row r="14">
          <cell r="E14">
            <v>5270</v>
          </cell>
          <cell r="G14">
            <v>21931</v>
          </cell>
          <cell r="H14">
            <v>0</v>
          </cell>
          <cell r="K14">
            <v>30001</v>
          </cell>
        </row>
        <row r="15">
          <cell r="E15">
            <v>0</v>
          </cell>
        </row>
        <row r="18">
          <cell r="E18">
            <v>365280</v>
          </cell>
          <cell r="G18">
            <v>122830</v>
          </cell>
          <cell r="H18">
            <v>50261</v>
          </cell>
          <cell r="K18">
            <v>6527185</v>
          </cell>
          <cell r="L18">
            <v>0</v>
          </cell>
        </row>
        <row r="19">
          <cell r="E19">
            <v>16800</v>
          </cell>
          <cell r="H19">
            <v>0</v>
          </cell>
          <cell r="K19">
            <v>7201156</v>
          </cell>
        </row>
        <row r="21">
          <cell r="E21">
            <v>771392</v>
          </cell>
          <cell r="G21">
            <v>102130</v>
          </cell>
          <cell r="H21">
            <v>75891</v>
          </cell>
          <cell r="K21">
            <v>95699740</v>
          </cell>
          <cell r="L21">
            <v>6</v>
          </cell>
        </row>
        <row r="22">
          <cell r="E22">
            <v>171560</v>
          </cell>
          <cell r="G22">
            <v>0</v>
          </cell>
          <cell r="H22">
            <v>0</v>
          </cell>
          <cell r="K22">
            <v>6203795</v>
          </cell>
        </row>
        <row r="23">
          <cell r="K23">
            <v>0</v>
          </cell>
        </row>
        <row r="25">
          <cell r="E25">
            <v>0</v>
          </cell>
          <cell r="G25">
            <v>0</v>
          </cell>
          <cell r="H25">
            <v>0</v>
          </cell>
          <cell r="K25">
            <v>200</v>
          </cell>
        </row>
        <row r="26">
          <cell r="E26">
            <v>530457</v>
          </cell>
          <cell r="G26">
            <v>366047</v>
          </cell>
          <cell r="H26">
            <v>302773</v>
          </cell>
          <cell r="K26">
            <v>8761655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v-cd"/>
      <sheetName val="pt 1"/>
      <sheetName val="2-v-td"/>
      <sheetName val="pt-2"/>
      <sheetName val="3-t-cd"/>
      <sheetName val="pt-3"/>
      <sheetName val="4-t-td"/>
      <sheetName val="pt-4"/>
      <sheetName val="5 - t-t"/>
      <sheetName val="Tổng việc"/>
      <sheetName val="Tổng tiền"/>
      <sheetName val="6"/>
      <sheetName val="7"/>
      <sheetName val="8"/>
      <sheetName val="9"/>
      <sheetName val="10"/>
      <sheetName val="11"/>
      <sheetName val="12"/>
      <sheetName val="15"/>
      <sheetName val="16"/>
      <sheetName val="17"/>
      <sheetName val="18"/>
      <sheetName val="19"/>
    </sheetNames>
    <sheetDataSet>
      <sheetData sheetId="0">
        <row r="12">
          <cell r="D12">
            <v>95</v>
          </cell>
          <cell r="F12">
            <v>0</v>
          </cell>
          <cell r="G12">
            <v>212</v>
          </cell>
          <cell r="I12">
            <v>25</v>
          </cell>
          <cell r="J12">
            <v>9</v>
          </cell>
        </row>
        <row r="13">
          <cell r="D13">
            <v>170</v>
          </cell>
          <cell r="F13">
            <v>0</v>
          </cell>
          <cell r="G13">
            <v>248</v>
          </cell>
          <cell r="H13">
            <v>0</v>
          </cell>
          <cell r="I13">
            <v>467</v>
          </cell>
          <cell r="J13">
            <v>14</v>
          </cell>
        </row>
        <row r="14">
          <cell r="D14">
            <v>5</v>
          </cell>
          <cell r="G14">
            <v>27</v>
          </cell>
          <cell r="I14">
            <v>2</v>
          </cell>
          <cell r="J14">
            <v>0</v>
          </cell>
        </row>
        <row r="15">
          <cell r="D15">
            <v>0</v>
          </cell>
        </row>
        <row r="18">
          <cell r="D18">
            <v>154</v>
          </cell>
          <cell r="F18">
            <v>0</v>
          </cell>
          <cell r="G18">
            <v>203</v>
          </cell>
          <cell r="H18">
            <v>0</v>
          </cell>
          <cell r="I18">
            <v>453</v>
          </cell>
          <cell r="J18">
            <v>12</v>
          </cell>
        </row>
        <row r="19">
          <cell r="D19">
            <v>1</v>
          </cell>
          <cell r="G19">
            <v>1</v>
          </cell>
          <cell r="I19">
            <v>0</v>
          </cell>
          <cell r="J19">
            <v>0</v>
          </cell>
        </row>
        <row r="20">
          <cell r="D20">
            <v>48</v>
          </cell>
          <cell r="G20">
            <v>77</v>
          </cell>
          <cell r="H20">
            <v>0</v>
          </cell>
          <cell r="I20">
            <v>24</v>
          </cell>
          <cell r="J20">
            <v>7</v>
          </cell>
        </row>
        <row r="21">
          <cell r="D21">
            <v>0</v>
          </cell>
          <cell r="G21">
            <v>1</v>
          </cell>
        </row>
        <row r="22">
          <cell r="G22">
            <v>1</v>
          </cell>
          <cell r="J22">
            <v>0</v>
          </cell>
        </row>
        <row r="24">
          <cell r="D24">
            <v>1</v>
          </cell>
        </row>
        <row r="25">
          <cell r="D25">
            <v>56</v>
          </cell>
          <cell r="F25">
            <v>0</v>
          </cell>
          <cell r="G25">
            <v>150</v>
          </cell>
          <cell r="I25">
            <v>13</v>
          </cell>
          <cell r="J25">
            <v>4</v>
          </cell>
        </row>
      </sheetData>
      <sheetData sheetId="1">
        <row r="7">
          <cell r="C7">
            <v>0</v>
          </cell>
        </row>
        <row r="9">
          <cell r="C9">
            <v>1</v>
          </cell>
        </row>
        <row r="13">
          <cell r="C13">
            <v>1</v>
          </cell>
        </row>
        <row r="16">
          <cell r="C16">
            <v>1</v>
          </cell>
        </row>
        <row r="20">
          <cell r="C20">
            <v>0</v>
          </cell>
        </row>
        <row r="21">
          <cell r="C21">
            <v>0</v>
          </cell>
        </row>
        <row r="22">
          <cell r="C22">
            <v>2</v>
          </cell>
        </row>
        <row r="24">
          <cell r="C24">
            <v>0</v>
          </cell>
        </row>
        <row r="27">
          <cell r="C27">
            <v>24</v>
          </cell>
        </row>
        <row r="29">
          <cell r="C29">
            <v>199</v>
          </cell>
        </row>
      </sheetData>
      <sheetData sheetId="2">
        <row r="12">
          <cell r="D12">
            <v>275</v>
          </cell>
          <cell r="G12">
            <v>25</v>
          </cell>
          <cell r="I12">
            <v>21</v>
          </cell>
          <cell r="J12">
            <v>27</v>
          </cell>
        </row>
        <row r="13">
          <cell r="D13">
            <v>49</v>
          </cell>
          <cell r="G13">
            <v>22</v>
          </cell>
          <cell r="H13">
            <v>0</v>
          </cell>
          <cell r="I13">
            <v>13</v>
          </cell>
          <cell r="J13">
            <v>7</v>
          </cell>
        </row>
        <row r="14">
          <cell r="D14">
            <v>7</v>
          </cell>
          <cell r="G14">
            <v>5</v>
          </cell>
          <cell r="I14">
            <v>0</v>
          </cell>
          <cell r="J14">
            <v>2</v>
          </cell>
        </row>
        <row r="15">
          <cell r="D15">
            <v>0</v>
          </cell>
        </row>
        <row r="18">
          <cell r="D18">
            <v>41</v>
          </cell>
          <cell r="G18">
            <v>9</v>
          </cell>
          <cell r="H18">
            <v>0</v>
          </cell>
          <cell r="I18">
            <v>2</v>
          </cell>
          <cell r="J18">
            <v>2</v>
          </cell>
        </row>
        <row r="19">
          <cell r="D19">
            <v>14</v>
          </cell>
          <cell r="G19">
            <v>1</v>
          </cell>
          <cell r="I19">
            <v>1</v>
          </cell>
          <cell r="J19">
            <v>0</v>
          </cell>
        </row>
        <row r="20">
          <cell r="D20">
            <v>138</v>
          </cell>
          <cell r="G20">
            <v>18</v>
          </cell>
          <cell r="I20">
            <v>22</v>
          </cell>
          <cell r="J20">
            <v>18</v>
          </cell>
        </row>
        <row r="21">
          <cell r="D21">
            <v>0</v>
          </cell>
        </row>
        <row r="22">
          <cell r="J22">
            <v>0</v>
          </cell>
        </row>
        <row r="24">
          <cell r="D24">
            <v>4</v>
          </cell>
          <cell r="I24">
            <v>1</v>
          </cell>
        </row>
        <row r="25">
          <cell r="D25">
            <v>120</v>
          </cell>
          <cell r="G25">
            <v>14</v>
          </cell>
          <cell r="I25">
            <v>8</v>
          </cell>
          <cell r="J25">
            <v>12</v>
          </cell>
        </row>
      </sheetData>
      <sheetData sheetId="3">
        <row r="15">
          <cell r="C15">
            <v>0</v>
          </cell>
        </row>
        <row r="18">
          <cell r="C18">
            <v>5</v>
          </cell>
        </row>
        <row r="24">
          <cell r="C24">
            <v>16</v>
          </cell>
        </row>
        <row r="25">
          <cell r="C25">
            <v>0</v>
          </cell>
        </row>
        <row r="30">
          <cell r="C30">
            <v>103</v>
          </cell>
        </row>
        <row r="32">
          <cell r="C32">
            <v>51</v>
          </cell>
        </row>
      </sheetData>
      <sheetData sheetId="4">
        <row r="12">
          <cell r="D12">
            <v>845575</v>
          </cell>
          <cell r="G12">
            <v>1854492</v>
          </cell>
          <cell r="I12">
            <v>47723</v>
          </cell>
          <cell r="J12">
            <v>368143</v>
          </cell>
        </row>
        <row r="13">
          <cell r="D13">
            <v>3254774</v>
          </cell>
          <cell r="F13">
            <v>0</v>
          </cell>
          <cell r="G13">
            <v>595504</v>
          </cell>
          <cell r="H13">
            <v>0</v>
          </cell>
          <cell r="I13">
            <v>258439</v>
          </cell>
          <cell r="J13">
            <v>464428</v>
          </cell>
        </row>
        <row r="14">
          <cell r="D14">
            <v>67133</v>
          </cell>
          <cell r="G14">
            <v>78039</v>
          </cell>
          <cell r="I14">
            <v>500</v>
          </cell>
        </row>
        <row r="18">
          <cell r="D18">
            <v>2039706</v>
          </cell>
          <cell r="F18">
            <v>0</v>
          </cell>
          <cell r="G18">
            <v>282930</v>
          </cell>
          <cell r="H18">
            <v>0</v>
          </cell>
          <cell r="I18">
            <v>258099</v>
          </cell>
          <cell r="J18">
            <v>391245</v>
          </cell>
        </row>
        <row r="19">
          <cell r="D19">
            <v>800000</v>
          </cell>
          <cell r="G19">
            <v>18270</v>
          </cell>
          <cell r="I19">
            <v>0</v>
          </cell>
          <cell r="J19">
            <v>0</v>
          </cell>
        </row>
        <row r="21">
          <cell r="D21">
            <v>509724</v>
          </cell>
          <cell r="G21">
            <v>679881</v>
          </cell>
          <cell r="I21">
            <v>15046</v>
          </cell>
          <cell r="J21">
            <v>322533</v>
          </cell>
        </row>
        <row r="22">
          <cell r="D22">
            <v>0</v>
          </cell>
          <cell r="G22">
            <v>1000</v>
          </cell>
        </row>
        <row r="23">
          <cell r="G23">
            <v>7300</v>
          </cell>
          <cell r="J23">
            <v>0</v>
          </cell>
        </row>
        <row r="25">
          <cell r="D25">
            <v>1825</v>
          </cell>
        </row>
        <row r="26">
          <cell r="D26">
            <v>681961</v>
          </cell>
          <cell r="G26">
            <v>1382576</v>
          </cell>
          <cell r="I26">
            <v>32517</v>
          </cell>
          <cell r="J26">
            <v>118793</v>
          </cell>
        </row>
      </sheetData>
      <sheetData sheetId="5">
        <row r="9">
          <cell r="C9">
            <v>1000</v>
          </cell>
        </row>
        <row r="13">
          <cell r="C13">
            <v>7300</v>
          </cell>
        </row>
        <row r="16">
          <cell r="C16">
            <v>1825</v>
          </cell>
        </row>
        <row r="22">
          <cell r="C22">
            <v>818270</v>
          </cell>
        </row>
        <row r="27">
          <cell r="C27">
            <v>278548</v>
          </cell>
        </row>
        <row r="29">
          <cell r="C29">
            <v>1937299</v>
          </cell>
        </row>
      </sheetData>
      <sheetData sheetId="6">
        <row r="12">
          <cell r="D12">
            <v>124447754</v>
          </cell>
          <cell r="G12">
            <v>1989879</v>
          </cell>
          <cell r="I12">
            <v>559001</v>
          </cell>
          <cell r="J12">
            <v>62670680</v>
          </cell>
        </row>
        <row r="13">
          <cell r="D13">
            <v>53318883</v>
          </cell>
          <cell r="G13">
            <v>1091478</v>
          </cell>
          <cell r="H13">
            <v>0</v>
          </cell>
          <cell r="I13">
            <v>192602</v>
          </cell>
          <cell r="J13">
            <v>33796960</v>
          </cell>
        </row>
        <row r="14">
          <cell r="D14">
            <v>13023318</v>
          </cell>
          <cell r="G14">
            <v>395250</v>
          </cell>
          <cell r="J14">
            <v>500863</v>
          </cell>
        </row>
        <row r="18">
          <cell r="D18">
            <v>5989389</v>
          </cell>
          <cell r="G18">
            <v>81525</v>
          </cell>
          <cell r="H18">
            <v>0</v>
          </cell>
          <cell r="I18">
            <v>56900</v>
          </cell>
          <cell r="J18">
            <v>37546729</v>
          </cell>
        </row>
        <row r="19">
          <cell r="D19">
            <v>3920329</v>
          </cell>
          <cell r="G19">
            <v>24000</v>
          </cell>
          <cell r="I19">
            <v>10000</v>
          </cell>
          <cell r="J19">
            <v>1242084</v>
          </cell>
        </row>
        <row r="20">
          <cell r="D20">
            <v>54468562</v>
          </cell>
          <cell r="G20">
            <v>1180799</v>
          </cell>
          <cell r="I20">
            <v>471203</v>
          </cell>
          <cell r="J20">
            <v>38940326</v>
          </cell>
        </row>
        <row r="22">
          <cell r="J22">
            <v>0</v>
          </cell>
        </row>
        <row r="24">
          <cell r="D24">
            <v>347021</v>
          </cell>
          <cell r="I24">
            <v>12000</v>
          </cell>
        </row>
        <row r="25">
          <cell r="D25">
            <v>100018018</v>
          </cell>
          <cell r="G25">
            <v>1399783</v>
          </cell>
          <cell r="I25">
            <v>201500</v>
          </cell>
          <cell r="J25">
            <v>18237638</v>
          </cell>
        </row>
      </sheetData>
      <sheetData sheetId="7">
        <row r="18">
          <cell r="C18">
            <v>358020</v>
          </cell>
        </row>
        <row r="19">
          <cell r="C19">
            <v>1001</v>
          </cell>
        </row>
        <row r="24">
          <cell r="C24">
            <v>5196413</v>
          </cell>
        </row>
        <row r="30">
          <cell r="C30">
            <v>58605998</v>
          </cell>
        </row>
        <row r="32">
          <cell r="C32">
            <v>61250941</v>
          </cell>
        </row>
      </sheetData>
      <sheetData sheetId="8">
        <row r="12">
          <cell r="E12">
            <v>1408012</v>
          </cell>
          <cell r="G12">
            <v>1383079</v>
          </cell>
          <cell r="H12">
            <v>268840</v>
          </cell>
          <cell r="I12">
            <v>28507</v>
          </cell>
          <cell r="J12">
            <v>5350</v>
          </cell>
          <cell r="K12">
            <v>69441735</v>
          </cell>
          <cell r="L12">
            <v>120247724</v>
          </cell>
        </row>
        <row r="13">
          <cell r="E13">
            <v>1170989</v>
          </cell>
          <cell r="F13">
            <v>0</v>
          </cell>
          <cell r="G13">
            <v>48000</v>
          </cell>
          <cell r="H13">
            <v>400031</v>
          </cell>
          <cell r="J13">
            <v>1003107</v>
          </cell>
          <cell r="K13">
            <v>61609629</v>
          </cell>
          <cell r="L13">
            <v>28741312</v>
          </cell>
        </row>
        <row r="14">
          <cell r="E14">
            <v>131623</v>
          </cell>
          <cell r="H14">
            <v>0</v>
          </cell>
          <cell r="K14">
            <v>500863</v>
          </cell>
          <cell r="L14">
            <v>13432617</v>
          </cell>
        </row>
        <row r="18">
          <cell r="E18">
            <v>858915</v>
          </cell>
          <cell r="F18">
            <v>0</v>
          </cell>
          <cell r="G18">
            <v>92500</v>
          </cell>
          <cell r="H18">
            <v>64041</v>
          </cell>
          <cell r="J18">
            <v>1003107</v>
          </cell>
          <cell r="K18">
            <v>39614360</v>
          </cell>
          <cell r="L18">
            <v>5013600</v>
          </cell>
        </row>
        <row r="19">
          <cell r="E19">
            <v>200</v>
          </cell>
          <cell r="G19">
            <v>18070</v>
          </cell>
          <cell r="K19">
            <v>1854766</v>
          </cell>
          <cell r="L19">
            <v>4141647</v>
          </cell>
        </row>
        <row r="21">
          <cell r="E21">
            <v>622029</v>
          </cell>
          <cell r="G21">
            <v>295268</v>
          </cell>
          <cell r="H21">
            <v>405190</v>
          </cell>
          <cell r="K21">
            <v>62715693</v>
          </cell>
          <cell r="L21">
            <v>32549894</v>
          </cell>
        </row>
        <row r="22">
          <cell r="L22">
            <v>1000</v>
          </cell>
        </row>
        <row r="23">
          <cell r="E23">
            <v>200</v>
          </cell>
          <cell r="H23">
            <v>7100</v>
          </cell>
          <cell r="L23">
            <v>0</v>
          </cell>
        </row>
        <row r="25">
          <cell r="E25">
            <v>1825</v>
          </cell>
          <cell r="L25">
            <v>359021</v>
          </cell>
        </row>
        <row r="26">
          <cell r="E26">
            <v>964209</v>
          </cell>
          <cell r="G26">
            <v>1025241</v>
          </cell>
          <cell r="H26">
            <v>192540</v>
          </cell>
          <cell r="I26">
            <v>28507</v>
          </cell>
          <cell r="J26">
            <v>5350</v>
          </cell>
          <cell r="K26">
            <v>26365682</v>
          </cell>
          <cell r="L26">
            <v>93491257</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v-cd"/>
      <sheetName val="pt 1"/>
      <sheetName val="2-v-td"/>
      <sheetName val="pt-2"/>
      <sheetName val="3-t-cd"/>
      <sheetName val="pt-3"/>
      <sheetName val="4-t-td"/>
      <sheetName val="pt-4"/>
      <sheetName val="5 - t-t"/>
      <sheetName val="Tổng việc"/>
      <sheetName val="Tổng tiền"/>
      <sheetName val="6"/>
      <sheetName val="7"/>
      <sheetName val="8"/>
      <sheetName val="9"/>
      <sheetName val="10"/>
      <sheetName val="11"/>
      <sheetName val="12"/>
      <sheetName val="15"/>
      <sheetName val="16"/>
      <sheetName val="17"/>
      <sheetName val="18"/>
      <sheetName val="19"/>
      <sheetName val="Sheet1"/>
    </sheetNames>
    <sheetDataSet>
      <sheetData sheetId="0">
        <row r="12">
          <cell r="D12">
            <v>170</v>
          </cell>
          <cell r="F12">
            <v>19</v>
          </cell>
          <cell r="G12">
            <v>181</v>
          </cell>
          <cell r="I12">
            <v>52</v>
          </cell>
        </row>
        <row r="13">
          <cell r="D13">
            <v>163</v>
          </cell>
          <cell r="F13">
            <v>15</v>
          </cell>
          <cell r="G13">
            <v>207</v>
          </cell>
          <cell r="I13">
            <v>462</v>
          </cell>
        </row>
        <row r="14">
          <cell r="G14">
            <v>4</v>
          </cell>
        </row>
        <row r="18">
          <cell r="D18">
            <v>93</v>
          </cell>
          <cell r="F18">
            <v>15</v>
          </cell>
          <cell r="G18">
            <v>133</v>
          </cell>
          <cell r="I18">
            <v>306</v>
          </cell>
        </row>
        <row r="19">
          <cell r="D19">
            <v>2</v>
          </cell>
        </row>
        <row r="20">
          <cell r="D20">
            <v>172</v>
          </cell>
          <cell r="F20">
            <v>18</v>
          </cell>
          <cell r="G20">
            <v>107</v>
          </cell>
          <cell r="I20">
            <v>186</v>
          </cell>
        </row>
        <row r="21">
          <cell r="D21">
            <v>5</v>
          </cell>
        </row>
        <row r="25">
          <cell r="D25">
            <v>61</v>
          </cell>
          <cell r="F25">
            <v>1</v>
          </cell>
          <cell r="G25">
            <v>144</v>
          </cell>
          <cell r="I25">
            <v>22</v>
          </cell>
        </row>
      </sheetData>
      <sheetData sheetId="1">
        <row r="7">
          <cell r="C7">
            <v>5</v>
          </cell>
        </row>
        <row r="22">
          <cell r="C22">
            <v>2</v>
          </cell>
        </row>
        <row r="27">
          <cell r="C27">
            <v>228</v>
          </cell>
        </row>
      </sheetData>
      <sheetData sheetId="2">
        <row r="12">
          <cell r="D12">
            <v>240</v>
          </cell>
          <cell r="G12">
            <v>29</v>
          </cell>
          <cell r="I12">
            <v>59</v>
          </cell>
        </row>
        <row r="13">
          <cell r="D13">
            <v>72</v>
          </cell>
          <cell r="G13">
            <v>8</v>
          </cell>
          <cell r="I13">
            <v>35</v>
          </cell>
        </row>
        <row r="14">
          <cell r="D14">
            <v>1</v>
          </cell>
        </row>
        <row r="18">
          <cell r="D18">
            <v>21</v>
          </cell>
          <cell r="G18">
            <v>4</v>
          </cell>
          <cell r="I18">
            <v>6</v>
          </cell>
        </row>
        <row r="19">
          <cell r="D19">
            <v>8</v>
          </cell>
          <cell r="I19">
            <v>4</v>
          </cell>
        </row>
        <row r="20">
          <cell r="D20">
            <v>202</v>
          </cell>
          <cell r="G20">
            <v>16</v>
          </cell>
          <cell r="I20">
            <v>73</v>
          </cell>
        </row>
        <row r="21">
          <cell r="D21">
            <v>4</v>
          </cell>
        </row>
        <row r="25">
          <cell r="D25">
            <v>76</v>
          </cell>
          <cell r="G25">
            <v>17</v>
          </cell>
          <cell r="I25">
            <v>11</v>
          </cell>
        </row>
      </sheetData>
      <sheetData sheetId="3">
        <row r="8">
          <cell r="C8">
            <v>4</v>
          </cell>
        </row>
        <row r="24">
          <cell r="C24">
            <v>12</v>
          </cell>
        </row>
        <row r="30">
          <cell r="C30">
            <v>104</v>
          </cell>
        </row>
      </sheetData>
      <sheetData sheetId="4">
        <row r="12">
          <cell r="D12">
            <v>1070394</v>
          </cell>
          <cell r="F12">
            <v>89802</v>
          </cell>
          <cell r="G12">
            <v>573342</v>
          </cell>
          <cell r="I12">
            <v>228764</v>
          </cell>
        </row>
        <row r="13">
          <cell r="D13">
            <v>830054</v>
          </cell>
          <cell r="F13">
            <v>13649</v>
          </cell>
          <cell r="G13">
            <v>349003</v>
          </cell>
          <cell r="I13">
            <v>240255</v>
          </cell>
        </row>
        <row r="14">
          <cell r="G14">
            <v>5900</v>
          </cell>
        </row>
        <row r="18">
          <cell r="D18">
            <v>359409</v>
          </cell>
          <cell r="F18">
            <v>13314</v>
          </cell>
          <cell r="G18">
            <v>139464</v>
          </cell>
          <cell r="I18">
            <v>221709</v>
          </cell>
        </row>
        <row r="21">
          <cell r="D21">
            <v>1057817</v>
          </cell>
          <cell r="F21">
            <v>72337</v>
          </cell>
          <cell r="G21">
            <v>400839</v>
          </cell>
          <cell r="I21">
            <v>187094</v>
          </cell>
        </row>
        <row r="22">
          <cell r="D22">
            <v>15393</v>
          </cell>
        </row>
        <row r="26">
          <cell r="D26">
            <v>467829</v>
          </cell>
          <cell r="F26">
            <v>17800</v>
          </cell>
          <cell r="G26">
            <v>376142</v>
          </cell>
          <cell r="I26">
            <v>60216</v>
          </cell>
        </row>
      </sheetData>
      <sheetData sheetId="5">
        <row r="7">
          <cell r="C7">
            <v>15393</v>
          </cell>
        </row>
        <row r="27">
          <cell r="C27">
            <v>921987</v>
          </cell>
        </row>
      </sheetData>
      <sheetData sheetId="6">
        <row r="12">
          <cell r="D12">
            <v>40646904</v>
          </cell>
          <cell r="G12">
            <v>1027694</v>
          </cell>
          <cell r="I12">
            <v>1792566</v>
          </cell>
        </row>
        <row r="13">
          <cell r="D13">
            <v>7969700</v>
          </cell>
          <cell r="G13">
            <v>259283</v>
          </cell>
          <cell r="I13">
            <v>2059537</v>
          </cell>
        </row>
        <row r="14">
          <cell r="D14">
            <v>352000</v>
          </cell>
        </row>
        <row r="18">
          <cell r="D18">
            <v>1470944</v>
          </cell>
          <cell r="G18">
            <v>49473</v>
          </cell>
          <cell r="I18">
            <v>624661</v>
          </cell>
        </row>
        <row r="19">
          <cell r="D19">
            <v>1734283</v>
          </cell>
          <cell r="I19">
            <v>55500</v>
          </cell>
        </row>
        <row r="20">
          <cell r="D20">
            <v>27220060</v>
          </cell>
          <cell r="G20">
            <v>564786</v>
          </cell>
          <cell r="I20">
            <v>2954642</v>
          </cell>
        </row>
        <row r="21">
          <cell r="D21">
            <v>287336</v>
          </cell>
        </row>
        <row r="25">
          <cell r="D25">
            <v>17551981</v>
          </cell>
          <cell r="G25">
            <v>672718</v>
          </cell>
          <cell r="I25">
            <v>217300</v>
          </cell>
        </row>
      </sheetData>
      <sheetData sheetId="7">
        <row r="8">
          <cell r="C8">
            <v>287336</v>
          </cell>
        </row>
        <row r="24">
          <cell r="C24">
            <v>1789783</v>
          </cell>
        </row>
        <row r="30">
          <cell r="C30">
            <v>18441999</v>
          </cell>
        </row>
      </sheetData>
      <sheetData sheetId="8">
        <row r="12">
          <cell r="E12">
            <v>1383046</v>
          </cell>
          <cell r="G12">
            <v>380390</v>
          </cell>
          <cell r="H12">
            <v>19351</v>
          </cell>
          <cell r="I12">
            <v>161810</v>
          </cell>
          <cell r="J12">
            <v>10116</v>
          </cell>
          <cell r="K12">
            <v>5350104</v>
          </cell>
          <cell r="L12">
            <v>38124649</v>
          </cell>
        </row>
        <row r="13">
          <cell r="E13">
            <v>692333</v>
          </cell>
          <cell r="F13">
            <v>600</v>
          </cell>
          <cell r="G13">
            <v>221990</v>
          </cell>
          <cell r="H13">
            <v>40702</v>
          </cell>
          <cell r="I13">
            <v>1890</v>
          </cell>
          <cell r="J13">
            <v>302</v>
          </cell>
          <cell r="K13">
            <v>556323</v>
          </cell>
          <cell r="L13">
            <v>10207341</v>
          </cell>
        </row>
        <row r="14">
          <cell r="E14">
            <v>900</v>
          </cell>
          <cell r="G14">
            <v>5000</v>
          </cell>
          <cell r="L14">
            <v>352000</v>
          </cell>
        </row>
        <row r="18">
          <cell r="E18">
            <v>262826</v>
          </cell>
          <cell r="F18">
            <v>600</v>
          </cell>
          <cell r="G18">
            <v>60000</v>
          </cell>
          <cell r="H18">
            <v>40203</v>
          </cell>
          <cell r="I18">
            <v>1350</v>
          </cell>
          <cell r="J18">
            <v>61</v>
          </cell>
          <cell r="K18">
            <v>23562</v>
          </cell>
          <cell r="L18">
            <v>2490372</v>
          </cell>
        </row>
        <row r="19">
          <cell r="E19">
            <v>5750</v>
          </cell>
          <cell r="K19">
            <v>869995</v>
          </cell>
          <cell r="L19">
            <v>914038</v>
          </cell>
        </row>
        <row r="21">
          <cell r="E21">
            <v>1228385</v>
          </cell>
          <cell r="F21">
            <v>0</v>
          </cell>
          <cell r="G21">
            <v>222690</v>
          </cell>
          <cell r="H21">
            <v>7267</v>
          </cell>
          <cell r="I21">
            <v>140600</v>
          </cell>
          <cell r="J21">
            <v>10298</v>
          </cell>
          <cell r="K21">
            <v>5012870</v>
          </cell>
          <cell r="L21">
            <v>25835465</v>
          </cell>
        </row>
        <row r="22">
          <cell r="E22">
            <v>15393</v>
          </cell>
          <cell r="L22">
            <v>287336</v>
          </cell>
        </row>
        <row r="26">
          <cell r="E26">
            <v>562125</v>
          </cell>
          <cell r="G26">
            <v>314690</v>
          </cell>
          <cell r="H26">
            <v>12583</v>
          </cell>
          <cell r="I26">
            <v>21750</v>
          </cell>
          <cell r="J26">
            <v>59</v>
          </cell>
          <cell r="L26">
            <v>18452779</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t 1"/>
      <sheetName val="1-v-cd"/>
      <sheetName val="2-v-td"/>
      <sheetName val="pt-2"/>
      <sheetName val="3-t-cd"/>
      <sheetName val="pt-3"/>
      <sheetName val="4-t-td"/>
      <sheetName val="pt-4"/>
      <sheetName val="5 - t-t"/>
      <sheetName val="Tổng việc"/>
      <sheetName val="Tổng tiền"/>
      <sheetName val="6"/>
      <sheetName val="7"/>
      <sheetName val="8"/>
      <sheetName val="9"/>
      <sheetName val="10"/>
      <sheetName val="11"/>
      <sheetName val="12"/>
      <sheetName val="15"/>
      <sheetName val="16"/>
      <sheetName val="17"/>
      <sheetName val="18"/>
      <sheetName val="19"/>
    </sheetNames>
    <sheetDataSet>
      <sheetData sheetId="0">
        <row r="5">
          <cell r="C5">
            <v>1</v>
          </cell>
        </row>
        <row r="6">
          <cell r="C6">
            <v>0</v>
          </cell>
        </row>
        <row r="7">
          <cell r="C7">
            <v>3</v>
          </cell>
        </row>
        <row r="13">
          <cell r="C13">
            <v>1</v>
          </cell>
        </row>
        <row r="20">
          <cell r="C20">
            <v>2</v>
          </cell>
        </row>
        <row r="27">
          <cell r="C27">
            <v>133</v>
          </cell>
        </row>
        <row r="28">
          <cell r="C28">
            <v>0</v>
          </cell>
        </row>
        <row r="29">
          <cell r="C29">
            <v>0</v>
          </cell>
        </row>
      </sheetData>
      <sheetData sheetId="1">
        <row r="12">
          <cell r="D12">
            <v>44</v>
          </cell>
          <cell r="F12">
            <v>10</v>
          </cell>
          <cell r="G12">
            <v>128</v>
          </cell>
          <cell r="I12">
            <v>3</v>
          </cell>
          <cell r="J12">
            <v>5</v>
          </cell>
        </row>
        <row r="13">
          <cell r="D13">
            <v>113</v>
          </cell>
          <cell r="F13">
            <v>14</v>
          </cell>
          <cell r="G13">
            <v>193</v>
          </cell>
          <cell r="I13">
            <v>222</v>
          </cell>
          <cell r="J13">
            <v>5</v>
          </cell>
        </row>
        <row r="14">
          <cell r="D14">
            <v>3</v>
          </cell>
          <cell r="F14">
            <v>0</v>
          </cell>
          <cell r="G14">
            <v>14</v>
          </cell>
          <cell r="I14">
            <v>0</v>
          </cell>
          <cell r="J14">
            <v>1</v>
          </cell>
        </row>
        <row r="15">
          <cell r="D15">
            <v>0</v>
          </cell>
          <cell r="F15">
            <v>0</v>
          </cell>
          <cell r="G15">
            <v>0</v>
          </cell>
          <cell r="I15">
            <v>0</v>
          </cell>
        </row>
        <row r="18">
          <cell r="D18">
            <v>89</v>
          </cell>
          <cell r="F18">
            <v>17</v>
          </cell>
          <cell r="G18">
            <v>138</v>
          </cell>
          <cell r="I18">
            <v>156</v>
          </cell>
          <cell r="J18">
            <v>3</v>
          </cell>
        </row>
        <row r="19">
          <cell r="D19">
            <v>0</v>
          </cell>
          <cell r="F19">
            <v>0</v>
          </cell>
          <cell r="G19">
            <v>2</v>
          </cell>
          <cell r="I19">
            <v>0</v>
          </cell>
        </row>
        <row r="20">
          <cell r="D20">
            <v>38</v>
          </cell>
          <cell r="F20">
            <v>3</v>
          </cell>
          <cell r="G20">
            <v>65</v>
          </cell>
          <cell r="H20">
            <v>0</v>
          </cell>
          <cell r="I20">
            <v>67</v>
          </cell>
          <cell r="J20">
            <v>3</v>
          </cell>
          <cell r="K20">
            <v>0</v>
          </cell>
          <cell r="L20">
            <v>0</v>
          </cell>
          <cell r="M20">
            <v>0</v>
          </cell>
          <cell r="N20">
            <v>0</v>
          </cell>
        </row>
        <row r="21">
          <cell r="D21">
            <v>3</v>
          </cell>
          <cell r="F21">
            <v>0</v>
          </cell>
          <cell r="G21">
            <v>0</v>
          </cell>
          <cell r="I21">
            <v>0</v>
          </cell>
          <cell r="J21">
            <v>1</v>
          </cell>
        </row>
        <row r="22">
          <cell r="D22">
            <v>1</v>
          </cell>
          <cell r="F22">
            <v>0</v>
          </cell>
          <cell r="G22">
            <v>0</v>
          </cell>
          <cell r="I22">
            <v>0</v>
          </cell>
        </row>
        <row r="23">
          <cell r="D23">
            <v>0</v>
          </cell>
          <cell r="F23">
            <v>0</v>
          </cell>
          <cell r="G23">
            <v>0</v>
          </cell>
          <cell r="I23">
            <v>0</v>
          </cell>
        </row>
        <row r="24">
          <cell r="D24">
            <v>0</v>
          </cell>
          <cell r="F24">
            <v>0</v>
          </cell>
          <cell r="G24">
            <v>0</v>
          </cell>
          <cell r="I24">
            <v>0</v>
          </cell>
        </row>
        <row r="25">
          <cell r="D25">
            <v>23</v>
          </cell>
          <cell r="F25">
            <v>4</v>
          </cell>
          <cell r="G25">
            <v>102</v>
          </cell>
          <cell r="I25">
            <v>2</v>
          </cell>
          <cell r="J25">
            <v>2</v>
          </cell>
        </row>
      </sheetData>
      <sheetData sheetId="2">
        <row r="12">
          <cell r="D12">
            <v>97</v>
          </cell>
          <cell r="G12">
            <v>13</v>
          </cell>
          <cell r="I12">
            <v>26</v>
          </cell>
          <cell r="J12">
            <v>19</v>
          </cell>
        </row>
        <row r="13">
          <cell r="D13">
            <v>61</v>
          </cell>
          <cell r="G13">
            <v>8</v>
          </cell>
          <cell r="I13">
            <v>10</v>
          </cell>
          <cell r="J13">
            <v>3</v>
          </cell>
        </row>
        <row r="14">
          <cell r="D14">
            <v>7</v>
          </cell>
          <cell r="G14">
            <v>0</v>
          </cell>
          <cell r="I14">
            <v>1</v>
          </cell>
        </row>
        <row r="15">
          <cell r="D15">
            <v>0</v>
          </cell>
          <cell r="G15">
            <v>0</v>
          </cell>
          <cell r="I15">
            <v>0</v>
          </cell>
        </row>
        <row r="18">
          <cell r="D18">
            <v>18</v>
          </cell>
          <cell r="G18">
            <v>2</v>
          </cell>
          <cell r="I18">
            <v>3</v>
          </cell>
          <cell r="J18">
            <v>1</v>
          </cell>
        </row>
        <row r="19">
          <cell r="D19">
            <v>5</v>
          </cell>
          <cell r="G19">
            <v>0</v>
          </cell>
          <cell r="I19">
            <v>3</v>
          </cell>
          <cell r="J19">
            <v>2</v>
          </cell>
        </row>
        <row r="20">
          <cell r="D20">
            <v>87</v>
          </cell>
          <cell r="F20">
            <v>0</v>
          </cell>
          <cell r="G20">
            <v>4</v>
          </cell>
          <cell r="H20">
            <v>0</v>
          </cell>
          <cell r="I20">
            <v>24</v>
          </cell>
          <cell r="J20">
            <v>12</v>
          </cell>
        </row>
        <row r="21">
          <cell r="D21">
            <v>4</v>
          </cell>
          <cell r="G21">
            <v>0</v>
          </cell>
          <cell r="I21">
            <v>0</v>
          </cell>
        </row>
        <row r="22">
          <cell r="D22">
            <v>1</v>
          </cell>
          <cell r="G22">
            <v>0</v>
          </cell>
          <cell r="I22">
            <v>0</v>
          </cell>
        </row>
        <row r="23">
          <cell r="D23">
            <v>0</v>
          </cell>
          <cell r="G23">
            <v>0</v>
          </cell>
          <cell r="I23">
            <v>0</v>
          </cell>
        </row>
        <row r="24">
          <cell r="D24">
            <v>0</v>
          </cell>
          <cell r="G24">
            <v>0</v>
          </cell>
          <cell r="I24">
            <v>0</v>
          </cell>
        </row>
        <row r="25">
          <cell r="D25">
            <v>36</v>
          </cell>
          <cell r="G25">
            <v>15</v>
          </cell>
          <cell r="I25">
            <v>5</v>
          </cell>
          <cell r="J25">
            <v>7</v>
          </cell>
        </row>
      </sheetData>
      <sheetData sheetId="3">
        <row r="6">
          <cell r="C6">
            <v>4</v>
          </cell>
        </row>
        <row r="15">
          <cell r="C15">
            <v>1</v>
          </cell>
        </row>
        <row r="24">
          <cell r="C24">
            <v>10</v>
          </cell>
        </row>
        <row r="30">
          <cell r="C30">
            <v>63</v>
          </cell>
        </row>
      </sheetData>
      <sheetData sheetId="4">
        <row r="12">
          <cell r="D12">
            <v>607274</v>
          </cell>
          <cell r="F12">
            <v>39062</v>
          </cell>
          <cell r="G12">
            <v>7061585</v>
          </cell>
          <cell r="I12">
            <v>8594</v>
          </cell>
          <cell r="J12">
            <v>125971</v>
          </cell>
        </row>
        <row r="13">
          <cell r="D13">
            <v>716446</v>
          </cell>
          <cell r="F13">
            <v>1916</v>
          </cell>
          <cell r="G13">
            <v>413769</v>
          </cell>
          <cell r="I13">
            <v>291000</v>
          </cell>
          <cell r="J13">
            <v>292665</v>
          </cell>
        </row>
        <row r="14">
          <cell r="D14">
            <v>61106</v>
          </cell>
          <cell r="F14">
            <v>0</v>
          </cell>
          <cell r="G14">
            <v>8136</v>
          </cell>
          <cell r="I14">
            <v>0</v>
          </cell>
          <cell r="J14">
            <v>56719</v>
          </cell>
        </row>
        <row r="15">
          <cell r="D15">
            <v>0</v>
          </cell>
          <cell r="F15">
            <v>0</v>
          </cell>
          <cell r="G15">
            <v>0</v>
          </cell>
          <cell r="I15">
            <v>0</v>
          </cell>
        </row>
        <row r="18">
          <cell r="D18">
            <v>459721</v>
          </cell>
          <cell r="F18">
            <v>2018</v>
          </cell>
          <cell r="G18">
            <v>313320</v>
          </cell>
          <cell r="I18">
            <v>275850</v>
          </cell>
          <cell r="J18">
            <v>69039</v>
          </cell>
        </row>
        <row r="19">
          <cell r="D19">
            <v>0</v>
          </cell>
          <cell r="F19">
            <v>0</v>
          </cell>
          <cell r="G19">
            <v>1584</v>
          </cell>
          <cell r="I19">
            <v>0</v>
          </cell>
        </row>
        <row r="20">
          <cell r="D20">
            <v>0</v>
          </cell>
          <cell r="F20">
            <v>0</v>
          </cell>
          <cell r="G20">
            <v>0</v>
          </cell>
          <cell r="H20">
            <v>0</v>
          </cell>
          <cell r="I20">
            <v>0</v>
          </cell>
          <cell r="J20">
            <v>0</v>
          </cell>
          <cell r="K20">
            <v>0</v>
          </cell>
          <cell r="L20">
            <v>0</v>
          </cell>
          <cell r="M20">
            <v>0</v>
          </cell>
          <cell r="N20">
            <v>0</v>
          </cell>
        </row>
        <row r="21">
          <cell r="D21">
            <v>449743</v>
          </cell>
          <cell r="F21">
            <v>20400</v>
          </cell>
          <cell r="G21">
            <v>187681</v>
          </cell>
          <cell r="H21">
            <v>0</v>
          </cell>
          <cell r="I21">
            <v>20466</v>
          </cell>
          <cell r="J21">
            <v>185733</v>
          </cell>
          <cell r="K21">
            <v>0</v>
          </cell>
          <cell r="L21">
            <v>0</v>
          </cell>
          <cell r="M21">
            <v>0</v>
          </cell>
          <cell r="N21">
            <v>0</v>
          </cell>
        </row>
        <row r="22">
          <cell r="D22">
            <v>83193</v>
          </cell>
          <cell r="F22">
            <v>0</v>
          </cell>
          <cell r="G22">
            <v>0</v>
          </cell>
          <cell r="H22">
            <v>0</v>
          </cell>
          <cell r="I22">
            <v>0</v>
          </cell>
          <cell r="J22">
            <v>36000</v>
          </cell>
          <cell r="K22">
            <v>0</v>
          </cell>
          <cell r="L22">
            <v>0</v>
          </cell>
          <cell r="M22">
            <v>0</v>
          </cell>
          <cell r="N22">
            <v>0</v>
          </cell>
        </row>
        <row r="23">
          <cell r="D23">
            <v>93741</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0</v>
          </cell>
          <cell r="F25">
            <v>0</v>
          </cell>
          <cell r="G25">
            <v>0</v>
          </cell>
          <cell r="H25">
            <v>0</v>
          </cell>
          <cell r="I25">
            <v>0</v>
          </cell>
          <cell r="J25">
            <v>0</v>
          </cell>
          <cell r="K25">
            <v>0</v>
          </cell>
          <cell r="L25">
            <v>0</v>
          </cell>
          <cell r="M25">
            <v>0</v>
          </cell>
          <cell r="N25">
            <v>0</v>
          </cell>
        </row>
        <row r="26">
          <cell r="D26">
            <v>176216</v>
          </cell>
          <cell r="F26">
            <v>18560</v>
          </cell>
          <cell r="G26">
            <v>6964633</v>
          </cell>
          <cell r="I26">
            <v>3278</v>
          </cell>
          <cell r="J26">
            <v>71145</v>
          </cell>
        </row>
      </sheetData>
      <sheetData sheetId="5">
        <row r="5">
          <cell r="C5">
            <v>0</v>
          </cell>
        </row>
        <row r="6">
          <cell r="C6">
            <v>0</v>
          </cell>
        </row>
        <row r="7">
          <cell r="C7">
            <v>119193</v>
          </cell>
        </row>
        <row r="8">
          <cell r="C8">
            <v>0</v>
          </cell>
        </row>
        <row r="9">
          <cell r="C9">
            <v>0</v>
          </cell>
        </row>
        <row r="10">
          <cell r="C10">
            <v>0</v>
          </cell>
        </row>
        <row r="11">
          <cell r="C11">
            <v>0</v>
          </cell>
        </row>
        <row r="13">
          <cell r="C13">
            <v>93741</v>
          </cell>
        </row>
        <row r="14">
          <cell r="C14">
            <v>0</v>
          </cell>
        </row>
        <row r="16">
          <cell r="C16">
            <v>0</v>
          </cell>
        </row>
        <row r="17">
          <cell r="C17">
            <v>0</v>
          </cell>
        </row>
        <row r="18">
          <cell r="C18">
            <v>0</v>
          </cell>
        </row>
        <row r="20">
          <cell r="C20">
            <v>0</v>
          </cell>
        </row>
        <row r="21">
          <cell r="C21">
            <v>0</v>
          </cell>
        </row>
        <row r="22">
          <cell r="C22">
            <v>1584</v>
          </cell>
        </row>
        <row r="23">
          <cell r="C23">
            <v>0</v>
          </cell>
        </row>
        <row r="24">
          <cell r="C24">
            <v>0</v>
          </cell>
        </row>
        <row r="25">
          <cell r="C25">
            <v>0</v>
          </cell>
        </row>
        <row r="27">
          <cell r="C27">
            <v>7233832</v>
          </cell>
        </row>
        <row r="28">
          <cell r="C28">
            <v>0</v>
          </cell>
        </row>
        <row r="29">
          <cell r="C29">
            <v>0</v>
          </cell>
        </row>
      </sheetData>
      <sheetData sheetId="6">
        <row r="12">
          <cell r="D12">
            <v>38012790</v>
          </cell>
          <cell r="G12">
            <v>433829</v>
          </cell>
          <cell r="I12">
            <v>115930</v>
          </cell>
          <cell r="J12">
            <v>42097860</v>
          </cell>
        </row>
        <row r="13">
          <cell r="D13">
            <v>23551207</v>
          </cell>
          <cell r="G13">
            <v>221971</v>
          </cell>
          <cell r="I13">
            <v>1828185</v>
          </cell>
          <cell r="J13">
            <v>17396890</v>
          </cell>
        </row>
        <row r="14">
          <cell r="D14">
            <v>2632962</v>
          </cell>
          <cell r="G14">
            <v>0</v>
          </cell>
          <cell r="I14">
            <v>100</v>
          </cell>
        </row>
        <row r="15">
          <cell r="D15">
            <v>0</v>
          </cell>
          <cell r="G15">
            <v>0</v>
          </cell>
          <cell r="I15">
            <v>0</v>
          </cell>
        </row>
        <row r="18">
          <cell r="D18">
            <v>10441230</v>
          </cell>
          <cell r="G18">
            <v>21238</v>
          </cell>
          <cell r="I18">
            <v>972673</v>
          </cell>
          <cell r="J18">
            <v>7377712</v>
          </cell>
        </row>
        <row r="19">
          <cell r="D19">
            <v>1261114</v>
          </cell>
          <cell r="G19">
            <v>0</v>
          </cell>
          <cell r="I19">
            <v>300</v>
          </cell>
          <cell r="J19">
            <v>1356743</v>
          </cell>
        </row>
        <row r="20">
          <cell r="D20">
            <v>23452273</v>
          </cell>
          <cell r="G20">
            <v>301378</v>
          </cell>
          <cell r="I20">
            <v>970542</v>
          </cell>
          <cell r="J20">
            <v>41187154</v>
          </cell>
        </row>
        <row r="21">
          <cell r="D21">
            <v>1602425</v>
          </cell>
          <cell r="G21">
            <v>0</v>
          </cell>
          <cell r="H21">
            <v>0</v>
          </cell>
          <cell r="I21">
            <v>0</v>
          </cell>
        </row>
        <row r="22">
          <cell r="D22">
            <v>3099549</v>
          </cell>
          <cell r="G22">
            <v>0</v>
          </cell>
          <cell r="H22">
            <v>0</v>
          </cell>
          <cell r="I22">
            <v>0</v>
          </cell>
        </row>
        <row r="23">
          <cell r="D23">
            <v>0</v>
          </cell>
          <cell r="G23">
            <v>0</v>
          </cell>
          <cell r="H23">
            <v>0</v>
          </cell>
          <cell r="I23">
            <v>0</v>
          </cell>
        </row>
        <row r="24">
          <cell r="D24">
            <v>0</v>
          </cell>
          <cell r="G24">
            <v>0</v>
          </cell>
          <cell r="H24">
            <v>0</v>
          </cell>
          <cell r="I24">
            <v>0</v>
          </cell>
        </row>
        <row r="25">
          <cell r="D25">
            <v>19074444</v>
          </cell>
          <cell r="G25">
            <v>333184</v>
          </cell>
          <cell r="I25">
            <v>500</v>
          </cell>
          <cell r="J25">
            <v>9573141</v>
          </cell>
        </row>
      </sheetData>
      <sheetData sheetId="7">
        <row r="6">
          <cell r="C6">
            <v>1602425</v>
          </cell>
        </row>
        <row r="15">
          <cell r="C15">
            <v>3099549</v>
          </cell>
        </row>
        <row r="24">
          <cell r="C24">
            <v>2618157</v>
          </cell>
        </row>
        <row r="30">
          <cell r="C30">
            <v>28981269</v>
          </cell>
        </row>
      </sheetData>
      <sheetData sheetId="8">
        <row r="12">
          <cell r="E12">
            <v>887518</v>
          </cell>
          <cell r="F12">
            <v>0</v>
          </cell>
          <cell r="G12">
            <v>161270</v>
          </cell>
          <cell r="H12">
            <v>3700</v>
          </cell>
          <cell r="I12">
            <v>43670</v>
          </cell>
          <cell r="J12">
            <v>6723136</v>
          </cell>
          <cell r="K12">
            <v>53872234</v>
          </cell>
          <cell r="L12">
            <v>26811367</v>
          </cell>
        </row>
        <row r="13">
          <cell r="E13">
            <v>1502067</v>
          </cell>
          <cell r="G13">
            <v>129658</v>
          </cell>
          <cell r="H13">
            <v>75759</v>
          </cell>
          <cell r="I13">
            <v>8585</v>
          </cell>
          <cell r="J13">
            <v>22919</v>
          </cell>
          <cell r="K13">
            <v>20014604</v>
          </cell>
          <cell r="L13">
            <v>22960457</v>
          </cell>
        </row>
        <row r="14">
          <cell r="E14">
            <v>122645</v>
          </cell>
          <cell r="G14">
            <v>0</v>
          </cell>
          <cell r="H14">
            <v>0</v>
          </cell>
          <cell r="I14">
            <v>3316</v>
          </cell>
          <cell r="J14">
            <v>0</v>
          </cell>
          <cell r="K14">
            <v>0</v>
          </cell>
          <cell r="L14">
            <v>2633062</v>
          </cell>
        </row>
        <row r="15">
          <cell r="E15">
            <v>0</v>
          </cell>
          <cell r="G15">
            <v>0</v>
          </cell>
          <cell r="H15">
            <v>0</v>
          </cell>
          <cell r="I15">
            <v>0</v>
          </cell>
          <cell r="J15">
            <v>0</v>
          </cell>
          <cell r="K15">
            <v>0</v>
          </cell>
          <cell r="L15">
            <v>0</v>
          </cell>
        </row>
        <row r="18">
          <cell r="E18">
            <v>976375</v>
          </cell>
          <cell r="G18">
            <v>79200</v>
          </cell>
          <cell r="H18">
            <v>58076</v>
          </cell>
          <cell r="I18">
            <v>6235</v>
          </cell>
          <cell r="J18">
            <v>62</v>
          </cell>
          <cell r="K18">
            <v>10778436</v>
          </cell>
          <cell r="L18">
            <v>8034417</v>
          </cell>
        </row>
        <row r="19">
          <cell r="E19">
            <v>1584</v>
          </cell>
          <cell r="G19">
            <v>0</v>
          </cell>
          <cell r="H19">
            <v>0</v>
          </cell>
          <cell r="I19">
            <v>0</v>
          </cell>
          <cell r="J19">
            <v>0</v>
          </cell>
          <cell r="K19">
            <v>1677254</v>
          </cell>
          <cell r="L19">
            <v>940903</v>
          </cell>
        </row>
        <row r="20">
          <cell r="E20">
            <v>0</v>
          </cell>
          <cell r="G20">
            <v>0</v>
          </cell>
          <cell r="H20">
            <v>0</v>
          </cell>
          <cell r="I20">
            <v>0</v>
          </cell>
          <cell r="J20">
            <v>0</v>
          </cell>
          <cell r="K20">
            <v>0</v>
          </cell>
          <cell r="L20">
            <v>0</v>
          </cell>
        </row>
        <row r="21">
          <cell r="E21">
            <v>700453</v>
          </cell>
          <cell r="G21">
            <v>120140</v>
          </cell>
          <cell r="H21">
            <v>18083</v>
          </cell>
          <cell r="I21">
            <v>11528</v>
          </cell>
          <cell r="J21">
            <v>16249</v>
          </cell>
          <cell r="K21">
            <v>41080657</v>
          </cell>
          <cell r="L21">
            <v>24828260</v>
          </cell>
        </row>
        <row r="22">
          <cell r="E22">
            <v>119193</v>
          </cell>
          <cell r="F22">
            <v>0</v>
          </cell>
          <cell r="G22">
            <v>0</v>
          </cell>
          <cell r="H22">
            <v>0</v>
          </cell>
          <cell r="I22">
            <v>0</v>
          </cell>
          <cell r="J22">
            <v>0</v>
          </cell>
          <cell r="K22">
            <v>0</v>
          </cell>
          <cell r="L22">
            <v>1602425</v>
          </cell>
        </row>
        <row r="23">
          <cell r="E23">
            <v>93741</v>
          </cell>
          <cell r="G23">
            <v>0</v>
          </cell>
          <cell r="H23">
            <v>0</v>
          </cell>
          <cell r="I23">
            <v>0</v>
          </cell>
          <cell r="J23">
            <v>0</v>
          </cell>
          <cell r="K23">
            <v>0</v>
          </cell>
          <cell r="L23">
            <v>3099549</v>
          </cell>
        </row>
        <row r="24">
          <cell r="E24">
            <v>0</v>
          </cell>
          <cell r="G24">
            <v>0</v>
          </cell>
          <cell r="H24">
            <v>0</v>
          </cell>
          <cell r="I24">
            <v>0</v>
          </cell>
          <cell r="J24">
            <v>0</v>
          </cell>
          <cell r="K24">
            <v>0</v>
          </cell>
          <cell r="L24">
            <v>0</v>
          </cell>
        </row>
        <row r="25">
          <cell r="E25">
            <v>0</v>
          </cell>
          <cell r="G25">
            <v>0</v>
          </cell>
          <cell r="H25">
            <v>0</v>
          </cell>
          <cell r="I25">
            <v>0</v>
          </cell>
          <cell r="J25">
            <v>0</v>
          </cell>
          <cell r="K25">
            <v>0</v>
          </cell>
          <cell r="L25">
            <v>0</v>
          </cell>
        </row>
        <row r="26">
          <cell r="E26">
            <v>375594</v>
          </cell>
          <cell r="G26">
            <v>91588</v>
          </cell>
          <cell r="H26">
            <v>3300</v>
          </cell>
          <cell r="I26">
            <v>31176</v>
          </cell>
          <cell r="J26">
            <v>6729744</v>
          </cell>
          <cell r="K26">
            <v>20350491</v>
          </cell>
          <cell r="L26">
            <v>8633208</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v-cd"/>
      <sheetName val="pt 1"/>
      <sheetName val="2-v-td"/>
      <sheetName val="pt-2"/>
      <sheetName val="3-t-cd"/>
      <sheetName val="pt-3"/>
      <sheetName val="4-t-td"/>
      <sheetName val="pt-4"/>
      <sheetName val="5 - t-t"/>
      <sheetName val="Tổng việc"/>
      <sheetName val="Tổng tiền"/>
      <sheetName val="6"/>
      <sheetName val="7"/>
      <sheetName val="8"/>
      <sheetName val="9"/>
      <sheetName val="10"/>
      <sheetName val="11"/>
      <sheetName val="12"/>
      <sheetName val="15"/>
      <sheetName val="16"/>
      <sheetName val="17"/>
      <sheetName val="18"/>
      <sheetName val="19"/>
    </sheetNames>
    <sheetDataSet>
      <sheetData sheetId="0">
        <row r="12">
          <cell r="D12">
            <v>145</v>
          </cell>
          <cell r="F12">
            <v>6</v>
          </cell>
          <cell r="G12">
            <v>57</v>
          </cell>
          <cell r="H12">
            <v>0</v>
          </cell>
          <cell r="I12">
            <v>7</v>
          </cell>
          <cell r="J12">
            <v>0</v>
          </cell>
          <cell r="K12">
            <v>0</v>
          </cell>
          <cell r="L12">
            <v>0</v>
          </cell>
          <cell r="M12">
            <v>0</v>
          </cell>
          <cell r="N12">
            <v>0</v>
          </cell>
        </row>
        <row r="13">
          <cell r="D13">
            <v>86</v>
          </cell>
          <cell r="F13">
            <v>0</v>
          </cell>
          <cell r="G13">
            <v>75</v>
          </cell>
          <cell r="H13">
            <v>0</v>
          </cell>
          <cell r="I13">
            <v>229</v>
          </cell>
          <cell r="J13">
            <v>0</v>
          </cell>
          <cell r="K13">
            <v>0</v>
          </cell>
          <cell r="L13">
            <v>0</v>
          </cell>
          <cell r="M13">
            <v>0</v>
          </cell>
          <cell r="N13">
            <v>0</v>
          </cell>
        </row>
        <row r="14">
          <cell r="D14">
            <v>4</v>
          </cell>
          <cell r="F14">
            <v>0</v>
          </cell>
          <cell r="G14">
            <v>7</v>
          </cell>
          <cell r="H14">
            <v>0</v>
          </cell>
          <cell r="I14">
            <v>0</v>
          </cell>
          <cell r="J14">
            <v>0</v>
          </cell>
          <cell r="K14">
            <v>0</v>
          </cell>
          <cell r="L14">
            <v>0</v>
          </cell>
          <cell r="M14">
            <v>0</v>
          </cell>
          <cell r="N14">
            <v>0</v>
          </cell>
        </row>
        <row r="15">
          <cell r="D15">
            <v>0</v>
          </cell>
          <cell r="F15">
            <v>0</v>
          </cell>
          <cell r="G15">
            <v>0</v>
          </cell>
          <cell r="H15">
            <v>0</v>
          </cell>
          <cell r="I15">
            <v>0</v>
          </cell>
          <cell r="J15">
            <v>0</v>
          </cell>
          <cell r="K15">
            <v>0</v>
          </cell>
          <cell r="L15">
            <v>0</v>
          </cell>
          <cell r="M15">
            <v>0</v>
          </cell>
          <cell r="N15">
            <v>0</v>
          </cell>
        </row>
        <row r="18">
          <cell r="D18">
            <v>79</v>
          </cell>
          <cell r="F18">
            <v>0</v>
          </cell>
          <cell r="G18">
            <v>55</v>
          </cell>
          <cell r="H18">
            <v>0</v>
          </cell>
          <cell r="I18">
            <v>225</v>
          </cell>
          <cell r="J18">
            <v>0</v>
          </cell>
          <cell r="K18">
            <v>0</v>
          </cell>
          <cell r="L18">
            <v>0</v>
          </cell>
          <cell r="M18">
            <v>0</v>
          </cell>
          <cell r="N18">
            <v>0</v>
          </cell>
        </row>
        <row r="19">
          <cell r="D19">
            <v>8</v>
          </cell>
          <cell r="F19">
            <v>0</v>
          </cell>
          <cell r="G19">
            <v>6</v>
          </cell>
          <cell r="H19">
            <v>0</v>
          </cell>
          <cell r="I19">
            <v>0</v>
          </cell>
          <cell r="J19">
            <v>0</v>
          </cell>
          <cell r="K19">
            <v>0</v>
          </cell>
          <cell r="L19">
            <v>0</v>
          </cell>
          <cell r="M19">
            <v>0</v>
          </cell>
          <cell r="N19">
            <v>0</v>
          </cell>
        </row>
        <row r="20">
          <cell r="D20">
            <v>55</v>
          </cell>
          <cell r="F20">
            <v>0</v>
          </cell>
          <cell r="G20">
            <v>21</v>
          </cell>
          <cell r="H20">
            <v>0</v>
          </cell>
          <cell r="I20">
            <v>9</v>
          </cell>
          <cell r="J20">
            <v>0</v>
          </cell>
          <cell r="K20">
            <v>0</v>
          </cell>
          <cell r="L20">
            <v>0</v>
          </cell>
          <cell r="M20">
            <v>0</v>
          </cell>
          <cell r="N20">
            <v>0</v>
          </cell>
        </row>
        <row r="21">
          <cell r="D21">
            <v>1</v>
          </cell>
          <cell r="F21">
            <v>0</v>
          </cell>
          <cell r="G21">
            <v>0</v>
          </cell>
          <cell r="H21">
            <v>0</v>
          </cell>
          <cell r="I21">
            <v>0</v>
          </cell>
          <cell r="J21">
            <v>0</v>
          </cell>
          <cell r="K21">
            <v>0</v>
          </cell>
          <cell r="L21">
            <v>0</v>
          </cell>
          <cell r="M21">
            <v>0</v>
          </cell>
          <cell r="N21">
            <v>0</v>
          </cell>
        </row>
        <row r="22">
          <cell r="D22">
            <v>0</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84</v>
          </cell>
          <cell r="F25">
            <v>6</v>
          </cell>
          <cell r="G25">
            <v>43</v>
          </cell>
          <cell r="H25">
            <v>0</v>
          </cell>
          <cell r="I25">
            <v>2</v>
          </cell>
          <cell r="J25">
            <v>0</v>
          </cell>
          <cell r="K25">
            <v>0</v>
          </cell>
          <cell r="L25">
            <v>0</v>
          </cell>
          <cell r="M25">
            <v>0</v>
          </cell>
          <cell r="N25">
            <v>0</v>
          </cell>
        </row>
      </sheetData>
      <sheetData sheetId="1">
        <row r="5">
          <cell r="C5">
            <v>1</v>
          </cell>
        </row>
        <row r="6">
          <cell r="C6">
            <v>0</v>
          </cell>
        </row>
        <row r="7">
          <cell r="C7">
            <v>0</v>
          </cell>
        </row>
        <row r="8">
          <cell r="C8">
            <v>0</v>
          </cell>
        </row>
        <row r="9">
          <cell r="C9">
            <v>0</v>
          </cell>
        </row>
        <row r="11">
          <cell r="C11">
            <v>0</v>
          </cell>
        </row>
        <row r="13">
          <cell r="C13">
            <v>0</v>
          </cell>
        </row>
        <row r="14">
          <cell r="C14">
            <v>0</v>
          </cell>
        </row>
        <row r="16">
          <cell r="C16">
            <v>0</v>
          </cell>
        </row>
        <row r="17">
          <cell r="C17">
            <v>0</v>
          </cell>
        </row>
        <row r="18">
          <cell r="C18">
            <v>0</v>
          </cell>
        </row>
        <row r="20">
          <cell r="C20">
            <v>14</v>
          </cell>
        </row>
        <row r="21">
          <cell r="C21">
            <v>0</v>
          </cell>
        </row>
        <row r="22">
          <cell r="C22">
            <v>0</v>
          </cell>
        </row>
        <row r="23">
          <cell r="C23">
            <v>0</v>
          </cell>
        </row>
        <row r="24">
          <cell r="C24">
            <v>0</v>
          </cell>
        </row>
        <row r="25">
          <cell r="C25">
            <v>0</v>
          </cell>
        </row>
        <row r="27">
          <cell r="C27">
            <v>109</v>
          </cell>
        </row>
        <row r="28">
          <cell r="C28">
            <v>25</v>
          </cell>
        </row>
        <row r="29">
          <cell r="C29">
            <v>1</v>
          </cell>
        </row>
      </sheetData>
      <sheetData sheetId="2">
        <row r="12">
          <cell r="D12">
            <v>90</v>
          </cell>
          <cell r="F12">
            <v>0</v>
          </cell>
          <cell r="G12">
            <v>12</v>
          </cell>
          <cell r="H12">
            <v>0</v>
          </cell>
          <cell r="I12">
            <v>12</v>
          </cell>
          <cell r="J12">
            <v>11</v>
          </cell>
          <cell r="K12">
            <v>0</v>
          </cell>
          <cell r="L12">
            <v>0</v>
          </cell>
          <cell r="M12">
            <v>0</v>
          </cell>
          <cell r="N12">
            <v>0</v>
          </cell>
        </row>
        <row r="13">
          <cell r="D13">
            <v>26</v>
          </cell>
          <cell r="F13">
            <v>0</v>
          </cell>
          <cell r="G13">
            <v>2</v>
          </cell>
          <cell r="H13">
            <v>0</v>
          </cell>
          <cell r="I13">
            <v>3</v>
          </cell>
          <cell r="J13">
            <v>5</v>
          </cell>
          <cell r="K13">
            <v>0</v>
          </cell>
          <cell r="L13">
            <v>0</v>
          </cell>
          <cell r="M13">
            <v>0</v>
          </cell>
          <cell r="N13">
            <v>0</v>
          </cell>
        </row>
        <row r="14">
          <cell r="D14">
            <v>5</v>
          </cell>
          <cell r="F14">
            <v>0</v>
          </cell>
          <cell r="G14">
            <v>2</v>
          </cell>
          <cell r="H14">
            <v>0</v>
          </cell>
          <cell r="I14">
            <v>0</v>
          </cell>
          <cell r="J14">
            <v>3</v>
          </cell>
          <cell r="K14">
            <v>0</v>
          </cell>
          <cell r="L14">
            <v>0</v>
          </cell>
          <cell r="M14">
            <v>0</v>
          </cell>
          <cell r="N14">
            <v>0</v>
          </cell>
        </row>
        <row r="15">
          <cell r="D15">
            <v>0</v>
          </cell>
          <cell r="F15">
            <v>0</v>
          </cell>
          <cell r="G15">
            <v>0</v>
          </cell>
          <cell r="H15">
            <v>0</v>
          </cell>
          <cell r="I15">
            <v>0</v>
          </cell>
          <cell r="J15">
            <v>0</v>
          </cell>
          <cell r="K15">
            <v>0</v>
          </cell>
          <cell r="L15">
            <v>0</v>
          </cell>
          <cell r="M15">
            <v>0</v>
          </cell>
          <cell r="N15">
            <v>0</v>
          </cell>
        </row>
        <row r="18">
          <cell r="D18">
            <v>11</v>
          </cell>
          <cell r="F18">
            <v>0</v>
          </cell>
          <cell r="G18">
            <v>1</v>
          </cell>
          <cell r="H18">
            <v>0</v>
          </cell>
          <cell r="I18">
            <v>0</v>
          </cell>
          <cell r="J18">
            <v>2</v>
          </cell>
          <cell r="K18">
            <v>0</v>
          </cell>
          <cell r="L18">
            <v>0</v>
          </cell>
          <cell r="M18">
            <v>0</v>
          </cell>
          <cell r="N18">
            <v>0</v>
          </cell>
        </row>
        <row r="19">
          <cell r="D19">
            <v>22</v>
          </cell>
          <cell r="F19">
            <v>0</v>
          </cell>
          <cell r="G19">
            <v>0</v>
          </cell>
          <cell r="H19">
            <v>0</v>
          </cell>
          <cell r="I19">
            <v>1</v>
          </cell>
          <cell r="J19">
            <v>0</v>
          </cell>
          <cell r="K19">
            <v>0</v>
          </cell>
          <cell r="L19">
            <v>0</v>
          </cell>
          <cell r="M19">
            <v>0</v>
          </cell>
          <cell r="N19">
            <v>0</v>
          </cell>
        </row>
        <row r="20">
          <cell r="D20">
            <v>45</v>
          </cell>
          <cell r="F20">
            <v>0</v>
          </cell>
          <cell r="G20">
            <v>3</v>
          </cell>
          <cell r="H20">
            <v>0</v>
          </cell>
          <cell r="I20">
            <v>10</v>
          </cell>
          <cell r="J20">
            <v>8</v>
          </cell>
          <cell r="K20">
            <v>0</v>
          </cell>
          <cell r="L20">
            <v>0</v>
          </cell>
          <cell r="M20">
            <v>0</v>
          </cell>
          <cell r="N20">
            <v>0</v>
          </cell>
        </row>
        <row r="21">
          <cell r="D21">
            <v>9</v>
          </cell>
          <cell r="F21">
            <v>0</v>
          </cell>
          <cell r="G21">
            <v>0</v>
          </cell>
          <cell r="H21">
            <v>0</v>
          </cell>
          <cell r="I21">
            <v>0</v>
          </cell>
          <cell r="J21">
            <v>1</v>
          </cell>
          <cell r="K21">
            <v>0</v>
          </cell>
          <cell r="L21">
            <v>0</v>
          </cell>
          <cell r="M21">
            <v>0</v>
          </cell>
          <cell r="N21">
            <v>0</v>
          </cell>
        </row>
        <row r="22">
          <cell r="D22">
            <v>0</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24</v>
          </cell>
          <cell r="F25">
            <v>0</v>
          </cell>
          <cell r="G25">
            <v>8</v>
          </cell>
          <cell r="H25">
            <v>0</v>
          </cell>
          <cell r="I25">
            <v>4</v>
          </cell>
          <cell r="J25">
            <v>2</v>
          </cell>
          <cell r="K25">
            <v>0</v>
          </cell>
          <cell r="L25">
            <v>0</v>
          </cell>
          <cell r="M25">
            <v>0</v>
          </cell>
          <cell r="N25">
            <v>0</v>
          </cell>
        </row>
      </sheetData>
      <sheetData sheetId="3">
        <row r="5">
          <cell r="C5">
            <v>4</v>
          </cell>
        </row>
        <row r="6">
          <cell r="C6">
            <v>0</v>
          </cell>
        </row>
        <row r="7">
          <cell r="C7">
            <v>0</v>
          </cell>
        </row>
        <row r="8">
          <cell r="C8">
            <v>6</v>
          </cell>
        </row>
        <row r="9">
          <cell r="C9">
            <v>0</v>
          </cell>
        </row>
        <row r="10">
          <cell r="C10">
            <v>0</v>
          </cell>
        </row>
        <row r="11">
          <cell r="C11">
            <v>0</v>
          </cell>
        </row>
        <row r="13">
          <cell r="C13">
            <v>0</v>
          </cell>
        </row>
        <row r="15">
          <cell r="C15">
            <v>0</v>
          </cell>
        </row>
        <row r="16">
          <cell r="C16">
            <v>0</v>
          </cell>
        </row>
        <row r="18">
          <cell r="C18">
            <v>0</v>
          </cell>
        </row>
        <row r="19">
          <cell r="C19">
            <v>0</v>
          </cell>
        </row>
        <row r="20">
          <cell r="C20">
            <v>0</v>
          </cell>
        </row>
        <row r="22">
          <cell r="C22">
            <v>14</v>
          </cell>
        </row>
        <row r="23">
          <cell r="C23">
            <v>0</v>
          </cell>
        </row>
        <row r="24">
          <cell r="C24">
            <v>9</v>
          </cell>
        </row>
        <row r="25">
          <cell r="C25">
            <v>0</v>
          </cell>
        </row>
        <row r="26">
          <cell r="C26">
            <v>0</v>
          </cell>
        </row>
        <row r="27">
          <cell r="C27">
            <v>0</v>
          </cell>
        </row>
        <row r="28">
          <cell r="C28">
            <v>0</v>
          </cell>
        </row>
        <row r="30">
          <cell r="C30">
            <v>38</v>
          </cell>
        </row>
        <row r="31">
          <cell r="C31">
            <v>0</v>
          </cell>
        </row>
        <row r="32">
          <cell r="C32">
            <v>0</v>
          </cell>
        </row>
      </sheetData>
      <sheetData sheetId="4">
        <row r="12">
          <cell r="D12">
            <v>1141445</v>
          </cell>
          <cell r="F12">
            <v>25540</v>
          </cell>
          <cell r="G12">
            <v>305884</v>
          </cell>
          <cell r="H12">
            <v>0</v>
          </cell>
          <cell r="I12">
            <v>14425</v>
          </cell>
          <cell r="J12">
            <v>0</v>
          </cell>
          <cell r="K12">
            <v>0</v>
          </cell>
          <cell r="L12">
            <v>0</v>
          </cell>
          <cell r="M12">
            <v>0</v>
          </cell>
          <cell r="N12">
            <v>0</v>
          </cell>
        </row>
        <row r="13">
          <cell r="D13">
            <v>1140608</v>
          </cell>
          <cell r="F13">
            <v>0</v>
          </cell>
          <cell r="G13">
            <v>265762</v>
          </cell>
          <cell r="H13">
            <v>0</v>
          </cell>
          <cell r="I13">
            <v>379182</v>
          </cell>
          <cell r="J13">
            <v>0</v>
          </cell>
          <cell r="K13">
            <v>0</v>
          </cell>
          <cell r="L13">
            <v>0</v>
          </cell>
          <cell r="M13">
            <v>0</v>
          </cell>
          <cell r="N13">
            <v>0</v>
          </cell>
        </row>
        <row r="14">
          <cell r="D14">
            <v>143979</v>
          </cell>
          <cell r="F14">
            <v>0</v>
          </cell>
          <cell r="G14">
            <v>40000</v>
          </cell>
          <cell r="H14">
            <v>0</v>
          </cell>
          <cell r="I14">
            <v>0</v>
          </cell>
          <cell r="J14">
            <v>0</v>
          </cell>
          <cell r="K14">
            <v>0</v>
          </cell>
          <cell r="L14">
            <v>0</v>
          </cell>
          <cell r="M14">
            <v>0</v>
          </cell>
          <cell r="N14">
            <v>0</v>
          </cell>
        </row>
        <row r="15">
          <cell r="D15">
            <v>0</v>
          </cell>
          <cell r="F15">
            <v>0</v>
          </cell>
          <cell r="G15">
            <v>0</v>
          </cell>
          <cell r="H15">
            <v>0</v>
          </cell>
          <cell r="I15">
            <v>0</v>
          </cell>
          <cell r="J15">
            <v>0</v>
          </cell>
          <cell r="K15">
            <v>0</v>
          </cell>
          <cell r="L15">
            <v>0</v>
          </cell>
          <cell r="M15">
            <v>0</v>
          </cell>
          <cell r="N15">
            <v>0</v>
          </cell>
        </row>
        <row r="18">
          <cell r="D18">
            <v>516838</v>
          </cell>
          <cell r="F18">
            <v>0</v>
          </cell>
          <cell r="G18">
            <v>182715</v>
          </cell>
          <cell r="H18">
            <v>0</v>
          </cell>
          <cell r="I18">
            <v>269156</v>
          </cell>
          <cell r="J18">
            <v>0</v>
          </cell>
          <cell r="K18">
            <v>0</v>
          </cell>
          <cell r="L18">
            <v>0</v>
          </cell>
          <cell r="M18">
            <v>0</v>
          </cell>
          <cell r="N18">
            <v>0</v>
          </cell>
        </row>
        <row r="19">
          <cell r="D19">
            <v>11220</v>
          </cell>
          <cell r="F19">
            <v>0</v>
          </cell>
          <cell r="G19">
            <v>595</v>
          </cell>
          <cell r="H19">
            <v>0</v>
          </cell>
          <cell r="I19">
            <v>0</v>
          </cell>
          <cell r="J19">
            <v>0</v>
          </cell>
          <cell r="K19">
            <v>0</v>
          </cell>
          <cell r="L19">
            <v>0</v>
          </cell>
          <cell r="M19">
            <v>0</v>
          </cell>
          <cell r="N19">
            <v>0</v>
          </cell>
        </row>
        <row r="20">
          <cell r="D20">
            <v>2768</v>
          </cell>
          <cell r="F20">
            <v>0</v>
          </cell>
          <cell r="G20">
            <v>1600</v>
          </cell>
          <cell r="H20">
            <v>0</v>
          </cell>
          <cell r="I20">
            <v>0</v>
          </cell>
          <cell r="J20">
            <v>0</v>
          </cell>
          <cell r="K20">
            <v>0</v>
          </cell>
          <cell r="L20">
            <v>0</v>
          </cell>
          <cell r="M20">
            <v>0</v>
          </cell>
          <cell r="N20">
            <v>0</v>
          </cell>
        </row>
        <row r="21">
          <cell r="D21">
            <v>984084</v>
          </cell>
          <cell r="F21">
            <v>0</v>
          </cell>
          <cell r="G21">
            <v>73896</v>
          </cell>
          <cell r="H21">
            <v>0</v>
          </cell>
          <cell r="I21">
            <v>112961</v>
          </cell>
          <cell r="J21">
            <v>0</v>
          </cell>
          <cell r="K21">
            <v>0</v>
          </cell>
          <cell r="L21">
            <v>0</v>
          </cell>
          <cell r="M21">
            <v>0</v>
          </cell>
          <cell r="N21">
            <v>0</v>
          </cell>
        </row>
        <row r="22">
          <cell r="D22">
            <v>113740</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0</v>
          </cell>
          <cell r="F25">
            <v>0</v>
          </cell>
          <cell r="G25">
            <v>0</v>
          </cell>
          <cell r="H25">
            <v>0</v>
          </cell>
          <cell r="I25">
            <v>0</v>
          </cell>
          <cell r="J25">
            <v>0</v>
          </cell>
          <cell r="K25">
            <v>0</v>
          </cell>
          <cell r="L25">
            <v>0</v>
          </cell>
          <cell r="M25">
            <v>0</v>
          </cell>
          <cell r="N25">
            <v>0</v>
          </cell>
        </row>
        <row r="26">
          <cell r="D26">
            <v>509424</v>
          </cell>
          <cell r="F26">
            <v>25540</v>
          </cell>
          <cell r="G26">
            <v>272840</v>
          </cell>
          <cell r="H26">
            <v>0</v>
          </cell>
          <cell r="I26">
            <v>11490</v>
          </cell>
          <cell r="J26">
            <v>0</v>
          </cell>
          <cell r="K26">
            <v>0</v>
          </cell>
          <cell r="L26">
            <v>0</v>
          </cell>
          <cell r="M26">
            <v>0</v>
          </cell>
          <cell r="N26">
            <v>0</v>
          </cell>
        </row>
      </sheetData>
      <sheetData sheetId="5">
        <row r="5">
          <cell r="C5">
            <v>113740</v>
          </cell>
        </row>
        <row r="6">
          <cell r="C6">
            <v>0</v>
          </cell>
        </row>
        <row r="7">
          <cell r="C7">
            <v>0</v>
          </cell>
        </row>
        <row r="8">
          <cell r="C8">
            <v>0</v>
          </cell>
        </row>
        <row r="9">
          <cell r="C9">
            <v>0</v>
          </cell>
        </row>
        <row r="11">
          <cell r="C11">
            <v>0</v>
          </cell>
        </row>
        <row r="13">
          <cell r="C13">
            <v>0</v>
          </cell>
        </row>
        <row r="14">
          <cell r="C14">
            <v>0</v>
          </cell>
        </row>
        <row r="16">
          <cell r="C16">
            <v>0</v>
          </cell>
        </row>
        <row r="17">
          <cell r="C17">
            <v>0</v>
          </cell>
        </row>
        <row r="18">
          <cell r="C18">
            <v>0</v>
          </cell>
        </row>
        <row r="20">
          <cell r="C20">
            <v>11815</v>
          </cell>
        </row>
        <row r="21">
          <cell r="C21">
            <v>0</v>
          </cell>
        </row>
        <row r="22">
          <cell r="C22">
            <v>0</v>
          </cell>
        </row>
        <row r="23">
          <cell r="C23">
            <v>0</v>
          </cell>
        </row>
        <row r="24">
          <cell r="C24">
            <v>0</v>
          </cell>
        </row>
        <row r="25">
          <cell r="C25">
            <v>0</v>
          </cell>
        </row>
        <row r="27">
          <cell r="C27">
            <v>601890</v>
          </cell>
        </row>
        <row r="28">
          <cell r="C28">
            <v>78139</v>
          </cell>
        </row>
        <row r="29">
          <cell r="C29">
            <v>139265</v>
          </cell>
        </row>
      </sheetData>
      <sheetData sheetId="6">
        <row r="12">
          <cell r="D12">
            <v>72793508</v>
          </cell>
          <cell r="F12">
            <v>0</v>
          </cell>
          <cell r="G12">
            <v>619730</v>
          </cell>
          <cell r="H12">
            <v>0</v>
          </cell>
          <cell r="I12">
            <v>105275</v>
          </cell>
          <cell r="J12">
            <v>65568041</v>
          </cell>
          <cell r="K12">
            <v>0</v>
          </cell>
          <cell r="L12">
            <v>0</v>
          </cell>
          <cell r="M12">
            <v>0</v>
          </cell>
          <cell r="N12">
            <v>0</v>
          </cell>
        </row>
        <row r="13">
          <cell r="D13">
            <v>23128936</v>
          </cell>
          <cell r="F13">
            <v>0</v>
          </cell>
          <cell r="G13">
            <v>167800</v>
          </cell>
          <cell r="H13">
            <v>0</v>
          </cell>
          <cell r="I13">
            <v>116400</v>
          </cell>
          <cell r="J13">
            <v>11956790</v>
          </cell>
          <cell r="K13">
            <v>0</v>
          </cell>
          <cell r="L13">
            <v>0</v>
          </cell>
          <cell r="M13">
            <v>0</v>
          </cell>
          <cell r="N13">
            <v>0</v>
          </cell>
        </row>
        <row r="14">
          <cell r="D14">
            <v>12905964</v>
          </cell>
          <cell r="F14">
            <v>0</v>
          </cell>
          <cell r="G14">
            <v>165800</v>
          </cell>
          <cell r="H14">
            <v>0</v>
          </cell>
          <cell r="I14">
            <v>1000</v>
          </cell>
          <cell r="J14">
            <v>28440779</v>
          </cell>
          <cell r="K14">
            <v>0</v>
          </cell>
          <cell r="L14">
            <v>0</v>
          </cell>
          <cell r="M14">
            <v>0</v>
          </cell>
          <cell r="N14">
            <v>0</v>
          </cell>
        </row>
        <row r="15">
          <cell r="D15">
            <v>0</v>
          </cell>
          <cell r="F15">
            <v>0</v>
          </cell>
          <cell r="G15">
            <v>0</v>
          </cell>
          <cell r="H15">
            <v>0</v>
          </cell>
          <cell r="I15">
            <v>0</v>
          </cell>
          <cell r="J15">
            <v>0</v>
          </cell>
          <cell r="K15">
            <v>0</v>
          </cell>
          <cell r="L15">
            <v>0</v>
          </cell>
          <cell r="M15">
            <v>0</v>
          </cell>
          <cell r="N15">
            <v>0</v>
          </cell>
        </row>
        <row r="18">
          <cell r="D18">
            <v>9279829</v>
          </cell>
          <cell r="F18">
            <v>0</v>
          </cell>
          <cell r="G18">
            <v>7544</v>
          </cell>
          <cell r="H18">
            <v>0</v>
          </cell>
          <cell r="I18">
            <v>3700</v>
          </cell>
          <cell r="J18">
            <v>9234296</v>
          </cell>
          <cell r="K18">
            <v>0</v>
          </cell>
          <cell r="L18">
            <v>0</v>
          </cell>
          <cell r="M18">
            <v>0</v>
          </cell>
          <cell r="N18">
            <v>0</v>
          </cell>
        </row>
        <row r="19">
          <cell r="D19">
            <v>17860623</v>
          </cell>
          <cell r="F19">
            <v>0</v>
          </cell>
          <cell r="G19">
            <v>0</v>
          </cell>
          <cell r="H19">
            <v>0</v>
          </cell>
          <cell r="I19">
            <v>2000</v>
          </cell>
          <cell r="J19">
            <v>0</v>
          </cell>
          <cell r="K19">
            <v>0</v>
          </cell>
          <cell r="L19">
            <v>0</v>
          </cell>
          <cell r="M19">
            <v>0</v>
          </cell>
          <cell r="N19">
            <v>0</v>
          </cell>
        </row>
        <row r="20">
          <cell r="D20">
            <v>36935540</v>
          </cell>
          <cell r="F20">
            <v>0</v>
          </cell>
          <cell r="G20">
            <v>38000</v>
          </cell>
          <cell r="H20">
            <v>0</v>
          </cell>
          <cell r="I20">
            <v>129900</v>
          </cell>
          <cell r="J20">
            <v>11708347</v>
          </cell>
          <cell r="K20">
            <v>0</v>
          </cell>
          <cell r="L20">
            <v>0</v>
          </cell>
          <cell r="M20">
            <v>0</v>
          </cell>
          <cell r="N20">
            <v>0</v>
          </cell>
        </row>
        <row r="21">
          <cell r="D21">
            <v>8225144</v>
          </cell>
          <cell r="F21">
            <v>0</v>
          </cell>
          <cell r="G21">
            <v>0</v>
          </cell>
          <cell r="H21">
            <v>0</v>
          </cell>
          <cell r="I21">
            <v>0</v>
          </cell>
          <cell r="J21">
            <v>708385</v>
          </cell>
          <cell r="K21">
            <v>0</v>
          </cell>
          <cell r="L21">
            <v>0</v>
          </cell>
          <cell r="M21">
            <v>0</v>
          </cell>
          <cell r="N21">
            <v>0</v>
          </cell>
        </row>
        <row r="22">
          <cell r="D22">
            <v>0</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10715344</v>
          </cell>
          <cell r="F25">
            <v>0</v>
          </cell>
          <cell r="G25">
            <v>576186</v>
          </cell>
          <cell r="H25">
            <v>0</v>
          </cell>
          <cell r="I25">
            <v>85075</v>
          </cell>
          <cell r="J25">
            <v>27433024</v>
          </cell>
          <cell r="K25">
            <v>0</v>
          </cell>
          <cell r="L25">
            <v>0</v>
          </cell>
          <cell r="M25">
            <v>0</v>
          </cell>
          <cell r="N25">
            <v>0</v>
          </cell>
        </row>
      </sheetData>
      <sheetData sheetId="7">
        <row r="5">
          <cell r="C5">
            <v>4243608</v>
          </cell>
        </row>
        <row r="6">
          <cell r="C6">
            <v>0</v>
          </cell>
        </row>
        <row r="7">
          <cell r="C7">
            <v>0</v>
          </cell>
        </row>
        <row r="8">
          <cell r="C8">
            <v>4689921</v>
          </cell>
        </row>
        <row r="9">
          <cell r="C9">
            <v>0</v>
          </cell>
        </row>
        <row r="10">
          <cell r="C10">
            <v>0</v>
          </cell>
        </row>
        <row r="11">
          <cell r="C11">
            <v>0</v>
          </cell>
        </row>
        <row r="13">
          <cell r="C13">
            <v>0</v>
          </cell>
        </row>
        <row r="15">
          <cell r="C15">
            <v>0</v>
          </cell>
        </row>
        <row r="16">
          <cell r="C16">
            <v>0</v>
          </cell>
        </row>
        <row r="18">
          <cell r="C18">
            <v>0</v>
          </cell>
        </row>
        <row r="19">
          <cell r="C19">
            <v>0</v>
          </cell>
        </row>
        <row r="20">
          <cell r="C20">
            <v>0</v>
          </cell>
        </row>
        <row r="22">
          <cell r="C22">
            <v>15594212</v>
          </cell>
        </row>
        <row r="23">
          <cell r="C23">
            <v>0</v>
          </cell>
        </row>
        <row r="24">
          <cell r="C24">
            <v>2268411</v>
          </cell>
        </row>
        <row r="25">
          <cell r="C25">
            <v>0</v>
          </cell>
        </row>
        <row r="26">
          <cell r="C26">
            <v>0</v>
          </cell>
        </row>
        <row r="27">
          <cell r="C27">
            <v>0</v>
          </cell>
        </row>
        <row r="28">
          <cell r="C28">
            <v>0</v>
          </cell>
        </row>
        <row r="30">
          <cell r="C30">
            <v>38809629</v>
          </cell>
        </row>
        <row r="31">
          <cell r="C31">
            <v>0</v>
          </cell>
        </row>
        <row r="32">
          <cell r="C32">
            <v>0</v>
          </cell>
        </row>
      </sheetData>
      <sheetData sheetId="8">
        <row r="12">
          <cell r="E12">
            <v>1487293</v>
          </cell>
          <cell r="F12">
            <v>0</v>
          </cell>
          <cell r="G12">
            <v>0</v>
          </cell>
          <cell r="H12">
            <v>0</v>
          </cell>
          <cell r="I12">
            <v>0</v>
          </cell>
          <cell r="J12">
            <v>0</v>
          </cell>
          <cell r="K12">
            <v>139086555</v>
          </cell>
          <cell r="L12">
            <v>0</v>
          </cell>
        </row>
        <row r="13">
          <cell r="E13">
            <v>1785551</v>
          </cell>
          <cell r="F13">
            <v>0</v>
          </cell>
          <cell r="G13">
            <v>0</v>
          </cell>
          <cell r="H13">
            <v>0</v>
          </cell>
          <cell r="I13">
            <v>0</v>
          </cell>
          <cell r="J13">
            <v>0</v>
          </cell>
          <cell r="K13">
            <v>35369927</v>
          </cell>
          <cell r="L13">
            <v>0</v>
          </cell>
        </row>
        <row r="14">
          <cell r="E14">
            <v>183979</v>
          </cell>
          <cell r="F14">
            <v>0</v>
          </cell>
          <cell r="G14">
            <v>0</v>
          </cell>
          <cell r="H14">
            <v>0</v>
          </cell>
          <cell r="I14">
            <v>0</v>
          </cell>
          <cell r="J14">
            <v>0</v>
          </cell>
          <cell r="K14">
            <v>41513543</v>
          </cell>
          <cell r="L14">
            <v>0</v>
          </cell>
        </row>
        <row r="15">
          <cell r="E15">
            <v>0</v>
          </cell>
          <cell r="F15">
            <v>0</v>
          </cell>
          <cell r="G15">
            <v>0</v>
          </cell>
          <cell r="H15">
            <v>0</v>
          </cell>
          <cell r="I15">
            <v>0</v>
          </cell>
          <cell r="J15">
            <v>0</v>
          </cell>
          <cell r="K15">
            <v>0</v>
          </cell>
          <cell r="L15">
            <v>0</v>
          </cell>
        </row>
        <row r="18">
          <cell r="E18">
            <v>968708</v>
          </cell>
          <cell r="F18">
            <v>0</v>
          </cell>
          <cell r="G18">
            <v>0</v>
          </cell>
          <cell r="H18">
            <v>0</v>
          </cell>
          <cell r="I18">
            <v>0</v>
          </cell>
          <cell r="J18">
            <v>0</v>
          </cell>
          <cell r="K18">
            <v>18525370</v>
          </cell>
          <cell r="L18">
            <v>0</v>
          </cell>
        </row>
        <row r="19">
          <cell r="E19">
            <v>11815</v>
          </cell>
          <cell r="F19">
            <v>0</v>
          </cell>
          <cell r="G19">
            <v>0</v>
          </cell>
          <cell r="H19">
            <v>0</v>
          </cell>
          <cell r="I19">
            <v>0</v>
          </cell>
          <cell r="J19">
            <v>0</v>
          </cell>
          <cell r="K19">
            <v>17862623</v>
          </cell>
          <cell r="L19">
            <v>0</v>
          </cell>
        </row>
        <row r="20">
          <cell r="E20">
            <v>4368</v>
          </cell>
          <cell r="F20">
            <v>0</v>
          </cell>
          <cell r="G20">
            <v>0</v>
          </cell>
          <cell r="H20">
            <v>0</v>
          </cell>
          <cell r="I20">
            <v>0</v>
          </cell>
          <cell r="J20">
            <v>0</v>
          </cell>
          <cell r="K20">
            <v>0</v>
          </cell>
          <cell r="L20">
            <v>0</v>
          </cell>
        </row>
        <row r="21">
          <cell r="E21">
            <v>1170941</v>
          </cell>
          <cell r="F21">
            <v>0</v>
          </cell>
          <cell r="G21">
            <v>0</v>
          </cell>
          <cell r="H21">
            <v>0</v>
          </cell>
          <cell r="I21">
            <v>0</v>
          </cell>
          <cell r="J21">
            <v>0</v>
          </cell>
          <cell r="K21">
            <v>48811787</v>
          </cell>
          <cell r="L21">
            <v>0</v>
          </cell>
        </row>
        <row r="22">
          <cell r="E22">
            <v>113739</v>
          </cell>
          <cell r="F22">
            <v>0</v>
          </cell>
          <cell r="G22">
            <v>0</v>
          </cell>
          <cell r="H22">
            <v>0</v>
          </cell>
          <cell r="I22">
            <v>0</v>
          </cell>
          <cell r="J22">
            <v>0</v>
          </cell>
          <cell r="K22">
            <v>8933530</v>
          </cell>
          <cell r="L22">
            <v>0</v>
          </cell>
        </row>
        <row r="23">
          <cell r="E23">
            <v>0</v>
          </cell>
          <cell r="F23">
            <v>0</v>
          </cell>
          <cell r="G23">
            <v>0</v>
          </cell>
          <cell r="H23">
            <v>0</v>
          </cell>
          <cell r="I23">
            <v>0</v>
          </cell>
          <cell r="J23">
            <v>0</v>
          </cell>
          <cell r="K23">
            <v>0</v>
          </cell>
          <cell r="L23">
            <v>0</v>
          </cell>
        </row>
        <row r="24">
          <cell r="E24">
            <v>0</v>
          </cell>
          <cell r="F24">
            <v>0</v>
          </cell>
          <cell r="G24">
            <v>0</v>
          </cell>
          <cell r="H24">
            <v>0</v>
          </cell>
          <cell r="I24">
            <v>0</v>
          </cell>
          <cell r="J24">
            <v>0</v>
          </cell>
          <cell r="K24">
            <v>0</v>
          </cell>
          <cell r="L24">
            <v>0</v>
          </cell>
        </row>
        <row r="25">
          <cell r="E25">
            <v>0</v>
          </cell>
          <cell r="F25">
            <v>0</v>
          </cell>
          <cell r="G25">
            <v>0</v>
          </cell>
          <cell r="H25">
            <v>0</v>
          </cell>
          <cell r="I25">
            <v>0</v>
          </cell>
          <cell r="J25">
            <v>0</v>
          </cell>
          <cell r="K25">
            <v>0</v>
          </cell>
          <cell r="L25">
            <v>0</v>
          </cell>
        </row>
        <row r="26">
          <cell r="E26">
            <v>819294</v>
          </cell>
          <cell r="F26">
            <v>0</v>
          </cell>
          <cell r="G26">
            <v>0</v>
          </cell>
          <cell r="H26">
            <v>0</v>
          </cell>
          <cell r="I26">
            <v>0</v>
          </cell>
          <cell r="J26">
            <v>0</v>
          </cell>
          <cell r="K26">
            <v>38809629</v>
          </cell>
          <cell r="L26">
            <v>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6"/>
      <sheetName val="7"/>
      <sheetName val="TT 06 (1)"/>
      <sheetName val="TT 06 (2)"/>
      <sheetName val="TT 06 (3 )"/>
      <sheetName val="TT 06 (4)"/>
      <sheetName val="1COQUAN"/>
      <sheetName val="1coquanptich"/>
      <sheetName val="2COQUAN"/>
      <sheetName val="2cquanptich"/>
      <sheetName val="3COQUAN"/>
      <sheetName val="3cquanptich"/>
      <sheetName val="4COQUAN"/>
      <sheetName val="4cquanptich"/>
      <sheetName val="5COQUAN"/>
      <sheetName val="8"/>
      <sheetName val="9"/>
      <sheetName val="10"/>
      <sheetName val="11"/>
      <sheetName val="12"/>
      <sheetName val="15"/>
      <sheetName val="16"/>
      <sheetName val="17"/>
      <sheetName val="18"/>
      <sheetName val="19"/>
      <sheetName val="Sheet2"/>
      <sheetName val="Sheet3"/>
      <sheetName val="Sheet4"/>
      <sheetName val="Sheet5"/>
      <sheetName val="Sheet6"/>
      <sheetName val="Sheet7"/>
      <sheetName val="Sheet11"/>
      <sheetName val="Sheet8"/>
      <sheetName val="Sheet9"/>
      <sheetName val="Sheet10"/>
      <sheetName val="Sheet12"/>
      <sheetName val="Sheet13"/>
      <sheetName val="Sheet14"/>
      <sheetName val="Sheet15"/>
      <sheetName val="Sheet16"/>
      <sheetName val="Sheet17"/>
      <sheetName val="Sheet18"/>
      <sheetName val="Sheet19"/>
      <sheetName val="Sheet20"/>
      <sheetName val="Sheet21"/>
      <sheetName val="Sheet22"/>
      <sheetName val="Sheet1"/>
      <sheetName val="1-v-cd"/>
      <sheetName val="1NGOC PTICH"/>
      <sheetName val="1THIET"/>
      <sheetName val="1thiet ptich"/>
      <sheetName val="1HUYEN"/>
      <sheetName val="1huyen ptich"/>
      <sheetName val="1 PHAI"/>
      <sheetName val="1PHAI PTICH"/>
      <sheetName val="2-v-td"/>
      <sheetName val="2NGOC PTICH"/>
      <sheetName val="2THIET"/>
      <sheetName val="2thiet ptich"/>
      <sheetName val="2HUYEN"/>
      <sheetName val="2huyen ptich"/>
      <sheetName val="2PHAI"/>
      <sheetName val="2PHAI PTICH"/>
      <sheetName val="3-t-cd"/>
      <sheetName val="3 NGOC PTICH"/>
      <sheetName val="3THIET"/>
      <sheetName val="3thiet ptich"/>
      <sheetName val="3HUYEN"/>
      <sheetName val="3huyen ptich"/>
      <sheetName val="3 PHAI"/>
      <sheetName val="3 PHAI PTICH"/>
      <sheetName val="4-t-td"/>
      <sheetName val="4 NGOC PTICH"/>
      <sheetName val="4THIET"/>
      <sheetName val="4thiet ptich"/>
      <sheetName val="4HUYEN"/>
      <sheetName val="4huyen ptich"/>
      <sheetName val="4 PHAI"/>
      <sheetName val="4 PHAI PTICH"/>
      <sheetName val="5 - t-t"/>
      <sheetName val="5THIET"/>
      <sheetName val="5HUYEN"/>
      <sheetName val="5 PHAI"/>
    </sheetNames>
    <sheetDataSet>
      <sheetData sheetId="6">
        <row r="12">
          <cell r="D12">
            <v>45</v>
          </cell>
          <cell r="F12">
            <v>5</v>
          </cell>
          <cell r="G12">
            <v>73</v>
          </cell>
          <cell r="H12">
            <v>0</v>
          </cell>
          <cell r="I12">
            <v>5</v>
          </cell>
          <cell r="J12">
            <v>1</v>
          </cell>
        </row>
        <row r="13">
          <cell r="D13">
            <v>72</v>
          </cell>
          <cell r="F13">
            <v>11</v>
          </cell>
          <cell r="G13">
            <v>108</v>
          </cell>
          <cell r="H13">
            <v>16</v>
          </cell>
          <cell r="I13">
            <v>194</v>
          </cell>
          <cell r="J13">
            <v>4</v>
          </cell>
        </row>
        <row r="14">
          <cell r="D14">
            <v>0</v>
          </cell>
          <cell r="F14">
            <v>1</v>
          </cell>
          <cell r="G14">
            <v>8</v>
          </cell>
          <cell r="H14">
            <v>0</v>
          </cell>
          <cell r="I14">
            <v>0</v>
          </cell>
          <cell r="J14">
            <v>1</v>
          </cell>
        </row>
        <row r="15">
          <cell r="D15">
            <v>0</v>
          </cell>
          <cell r="F15">
            <v>0</v>
          </cell>
          <cell r="G15">
            <v>0</v>
          </cell>
          <cell r="H15">
            <v>0</v>
          </cell>
          <cell r="I15">
            <v>0</v>
          </cell>
          <cell r="J15">
            <v>0</v>
          </cell>
        </row>
        <row r="18">
          <cell r="D18">
            <v>58</v>
          </cell>
          <cell r="F18">
            <v>4</v>
          </cell>
          <cell r="G18">
            <v>99</v>
          </cell>
          <cell r="H18">
            <v>2</v>
          </cell>
          <cell r="I18">
            <v>163</v>
          </cell>
          <cell r="J18">
            <v>2</v>
          </cell>
        </row>
        <row r="19">
          <cell r="D19">
            <v>2</v>
          </cell>
          <cell r="F19">
            <v>0</v>
          </cell>
          <cell r="G19">
            <v>3</v>
          </cell>
          <cell r="H19">
            <v>0</v>
          </cell>
          <cell r="I19">
            <v>0</v>
          </cell>
          <cell r="J19">
            <v>0</v>
          </cell>
        </row>
        <row r="20">
          <cell r="D20">
            <v>36</v>
          </cell>
          <cell r="F20">
            <v>10</v>
          </cell>
          <cell r="G20">
            <v>11</v>
          </cell>
          <cell r="H20">
            <v>14</v>
          </cell>
          <cell r="I20">
            <v>34</v>
          </cell>
          <cell r="J20">
            <v>1</v>
          </cell>
          <cell r="K20">
            <v>0</v>
          </cell>
          <cell r="L20">
            <v>0</v>
          </cell>
          <cell r="M20">
            <v>0</v>
          </cell>
          <cell r="N20">
            <v>0</v>
          </cell>
        </row>
        <row r="21">
          <cell r="D21">
            <v>0</v>
          </cell>
          <cell r="F21">
            <v>0</v>
          </cell>
          <cell r="G21">
            <v>0</v>
          </cell>
          <cell r="H21">
            <v>0</v>
          </cell>
          <cell r="I21">
            <v>0</v>
          </cell>
          <cell r="J21">
            <v>0</v>
          </cell>
        </row>
        <row r="22">
          <cell r="D22">
            <v>0</v>
          </cell>
          <cell r="F22">
            <v>0</v>
          </cell>
          <cell r="G22">
            <v>0</v>
          </cell>
          <cell r="H22">
            <v>0</v>
          </cell>
          <cell r="I22">
            <v>0</v>
          </cell>
          <cell r="J22">
            <v>0</v>
          </cell>
        </row>
        <row r="23">
          <cell r="D23">
            <v>0</v>
          </cell>
          <cell r="F23">
            <v>0</v>
          </cell>
          <cell r="G23">
            <v>0</v>
          </cell>
          <cell r="H23">
            <v>0</v>
          </cell>
          <cell r="I23">
            <v>0</v>
          </cell>
          <cell r="J23">
            <v>0</v>
          </cell>
        </row>
        <row r="24">
          <cell r="D24">
            <v>0</v>
          </cell>
          <cell r="F24">
            <v>0</v>
          </cell>
          <cell r="G24">
            <v>0</v>
          </cell>
          <cell r="H24">
            <v>0</v>
          </cell>
          <cell r="I24">
            <v>0</v>
          </cell>
          <cell r="J24">
            <v>0</v>
          </cell>
        </row>
        <row r="25">
          <cell r="D25">
            <v>21</v>
          </cell>
          <cell r="F25">
            <v>1</v>
          </cell>
          <cell r="G25">
            <v>60</v>
          </cell>
          <cell r="H25">
            <v>0</v>
          </cell>
          <cell r="I25">
            <v>2</v>
          </cell>
          <cell r="J25">
            <v>1</v>
          </cell>
        </row>
      </sheetData>
      <sheetData sheetId="7">
        <row r="7">
          <cell r="C7">
            <v>0</v>
          </cell>
        </row>
        <row r="20">
          <cell r="C20">
            <v>5</v>
          </cell>
        </row>
        <row r="24">
          <cell r="C24">
            <v>0</v>
          </cell>
        </row>
        <row r="27">
          <cell r="C27">
            <v>64</v>
          </cell>
        </row>
        <row r="28">
          <cell r="C28">
            <v>0</v>
          </cell>
        </row>
        <row r="29">
          <cell r="C29">
            <v>21</v>
          </cell>
        </row>
      </sheetData>
      <sheetData sheetId="8">
        <row r="12">
          <cell r="D12">
            <v>78</v>
          </cell>
          <cell r="F12">
            <v>0</v>
          </cell>
          <cell r="G12">
            <v>13</v>
          </cell>
          <cell r="H12">
            <v>0</v>
          </cell>
          <cell r="I12">
            <v>19</v>
          </cell>
          <cell r="J12">
            <v>2</v>
          </cell>
        </row>
        <row r="13">
          <cell r="D13">
            <v>41</v>
          </cell>
          <cell r="F13">
            <v>0</v>
          </cell>
          <cell r="G13">
            <v>4</v>
          </cell>
          <cell r="H13">
            <v>0</v>
          </cell>
          <cell r="I13">
            <v>14</v>
          </cell>
          <cell r="J13">
            <v>2</v>
          </cell>
        </row>
        <row r="14">
          <cell r="D14">
            <v>1</v>
          </cell>
          <cell r="F14">
            <v>0</v>
          </cell>
          <cell r="G14">
            <v>0</v>
          </cell>
          <cell r="H14">
            <v>0</v>
          </cell>
          <cell r="I14">
            <v>1</v>
          </cell>
          <cell r="J14">
            <v>1</v>
          </cell>
        </row>
        <row r="15">
          <cell r="D15">
            <v>0</v>
          </cell>
          <cell r="F15">
            <v>0</v>
          </cell>
          <cell r="G15">
            <v>0</v>
          </cell>
          <cell r="H15">
            <v>0</v>
          </cell>
          <cell r="I15">
            <v>0</v>
          </cell>
          <cell r="J15">
            <v>0</v>
          </cell>
        </row>
        <row r="18">
          <cell r="D18">
            <v>16</v>
          </cell>
          <cell r="F18">
            <v>0</v>
          </cell>
          <cell r="G18">
            <v>4</v>
          </cell>
          <cell r="H18">
            <v>0</v>
          </cell>
          <cell r="I18">
            <v>14</v>
          </cell>
          <cell r="J18">
            <v>0</v>
          </cell>
        </row>
        <row r="19">
          <cell r="D19">
            <v>7</v>
          </cell>
          <cell r="F19">
            <v>0</v>
          </cell>
          <cell r="G19">
            <v>0</v>
          </cell>
          <cell r="H19">
            <v>0</v>
          </cell>
          <cell r="I19">
            <v>3</v>
          </cell>
          <cell r="J19">
            <v>0</v>
          </cell>
        </row>
        <row r="20">
          <cell r="D20">
            <v>46</v>
          </cell>
          <cell r="F20">
            <v>0</v>
          </cell>
          <cell r="G20">
            <v>4</v>
          </cell>
          <cell r="H20">
            <v>0</v>
          </cell>
          <cell r="I20">
            <v>11</v>
          </cell>
          <cell r="J20">
            <v>0</v>
          </cell>
          <cell r="K20">
            <v>0</v>
          </cell>
          <cell r="L20">
            <v>0</v>
          </cell>
          <cell r="M20">
            <v>0</v>
          </cell>
          <cell r="N20">
            <v>0</v>
          </cell>
        </row>
        <row r="21">
          <cell r="D21">
            <v>2</v>
          </cell>
          <cell r="F21">
            <v>0</v>
          </cell>
          <cell r="G21">
            <v>0</v>
          </cell>
          <cell r="H21">
            <v>0</v>
          </cell>
          <cell r="I21">
            <v>0</v>
          </cell>
          <cell r="J21">
            <v>0</v>
          </cell>
        </row>
        <row r="22">
          <cell r="D22">
            <v>0</v>
          </cell>
          <cell r="F22">
            <v>0</v>
          </cell>
          <cell r="G22">
            <v>0</v>
          </cell>
          <cell r="H22">
            <v>0</v>
          </cell>
          <cell r="I22">
            <v>0</v>
          </cell>
          <cell r="J22">
            <v>0</v>
          </cell>
        </row>
        <row r="23">
          <cell r="D23">
            <v>0</v>
          </cell>
          <cell r="F23">
            <v>0</v>
          </cell>
          <cell r="G23">
            <v>0</v>
          </cell>
          <cell r="H23">
            <v>0</v>
          </cell>
          <cell r="I23">
            <v>0</v>
          </cell>
          <cell r="J23">
            <v>0</v>
          </cell>
        </row>
        <row r="24">
          <cell r="D24">
            <v>1</v>
          </cell>
          <cell r="F24">
            <v>0</v>
          </cell>
          <cell r="G24">
            <v>0</v>
          </cell>
          <cell r="H24">
            <v>0</v>
          </cell>
          <cell r="I24">
            <v>0</v>
          </cell>
          <cell r="J24">
            <v>0</v>
          </cell>
        </row>
        <row r="25">
          <cell r="D25">
            <v>46</v>
          </cell>
          <cell r="F25">
            <v>0</v>
          </cell>
          <cell r="G25">
            <v>9</v>
          </cell>
          <cell r="H25">
            <v>0</v>
          </cell>
          <cell r="I25">
            <v>4</v>
          </cell>
          <cell r="J25">
            <v>3</v>
          </cell>
        </row>
      </sheetData>
      <sheetData sheetId="9">
        <row r="8">
          <cell r="C8">
            <v>2</v>
          </cell>
        </row>
        <row r="20">
          <cell r="C20">
            <v>1</v>
          </cell>
        </row>
        <row r="24">
          <cell r="C24">
            <v>10</v>
          </cell>
        </row>
        <row r="30">
          <cell r="C30">
            <v>62</v>
          </cell>
        </row>
      </sheetData>
      <sheetData sheetId="10">
        <row r="12">
          <cell r="D12">
            <v>295036</v>
          </cell>
          <cell r="F12">
            <v>40800</v>
          </cell>
          <cell r="G12">
            <v>447001</v>
          </cell>
          <cell r="H12">
            <v>0</v>
          </cell>
          <cell r="I12">
            <v>48144</v>
          </cell>
          <cell r="J12">
            <v>12000</v>
          </cell>
        </row>
        <row r="13">
          <cell r="D13">
            <v>556349</v>
          </cell>
          <cell r="F13">
            <v>1622</v>
          </cell>
          <cell r="G13">
            <v>140845</v>
          </cell>
          <cell r="H13">
            <v>12885</v>
          </cell>
          <cell r="I13">
            <v>105675</v>
          </cell>
          <cell r="J13">
            <v>245498</v>
          </cell>
        </row>
        <row r="14">
          <cell r="D14">
            <v>0</v>
          </cell>
          <cell r="F14">
            <v>0</v>
          </cell>
          <cell r="G14">
            <v>10262</v>
          </cell>
          <cell r="H14">
            <v>0</v>
          </cell>
          <cell r="I14">
            <v>0</v>
          </cell>
          <cell r="J14">
            <v>32320</v>
          </cell>
        </row>
        <row r="15">
          <cell r="D15">
            <v>0</v>
          </cell>
          <cell r="F15">
            <v>0</v>
          </cell>
          <cell r="G15">
            <v>0</v>
          </cell>
          <cell r="H15">
            <v>0</v>
          </cell>
          <cell r="I15">
            <v>0</v>
          </cell>
          <cell r="J15">
            <v>0</v>
          </cell>
        </row>
        <row r="18">
          <cell r="D18">
            <v>434815</v>
          </cell>
          <cell r="F18">
            <v>959</v>
          </cell>
          <cell r="G18">
            <v>99633</v>
          </cell>
          <cell r="H18">
            <v>11685</v>
          </cell>
          <cell r="I18">
            <v>88075</v>
          </cell>
          <cell r="J18">
            <v>88276</v>
          </cell>
        </row>
        <row r="19">
          <cell r="D19">
            <v>5982</v>
          </cell>
          <cell r="F19">
            <v>0</v>
          </cell>
          <cell r="G19">
            <v>3455</v>
          </cell>
          <cell r="H19">
            <v>0</v>
          </cell>
          <cell r="I19">
            <v>0</v>
          </cell>
          <cell r="J19">
            <v>0</v>
          </cell>
        </row>
        <row r="20">
          <cell r="D20">
            <v>0</v>
          </cell>
          <cell r="F20">
            <v>0</v>
          </cell>
          <cell r="G20">
            <v>0</v>
          </cell>
          <cell r="H20">
            <v>0</v>
          </cell>
          <cell r="I20">
            <v>0</v>
          </cell>
          <cell r="J20">
            <v>0</v>
          </cell>
        </row>
        <row r="21">
          <cell r="D21">
            <v>225980</v>
          </cell>
          <cell r="F21">
            <v>1463</v>
          </cell>
          <cell r="G21">
            <v>37532</v>
          </cell>
          <cell r="H21">
            <v>1200</v>
          </cell>
          <cell r="I21">
            <v>40369</v>
          </cell>
          <cell r="J21">
            <v>124902</v>
          </cell>
          <cell r="K21">
            <v>0</v>
          </cell>
          <cell r="L21">
            <v>0</v>
          </cell>
          <cell r="M21">
            <v>0</v>
          </cell>
          <cell r="N21">
            <v>0</v>
          </cell>
        </row>
        <row r="22">
          <cell r="D22">
            <v>0</v>
          </cell>
          <cell r="F22">
            <v>0</v>
          </cell>
          <cell r="G22">
            <v>0</v>
          </cell>
          <cell r="H22">
            <v>0</v>
          </cell>
          <cell r="I22">
            <v>0</v>
          </cell>
          <cell r="J22">
            <v>0</v>
          </cell>
        </row>
        <row r="23">
          <cell r="D23">
            <v>0</v>
          </cell>
          <cell r="F23">
            <v>0</v>
          </cell>
          <cell r="G23">
            <v>0</v>
          </cell>
          <cell r="H23">
            <v>0</v>
          </cell>
          <cell r="I23">
            <v>0</v>
          </cell>
          <cell r="J23">
            <v>0</v>
          </cell>
        </row>
        <row r="24">
          <cell r="D24">
            <v>0</v>
          </cell>
          <cell r="F24">
            <v>0</v>
          </cell>
          <cell r="G24">
            <v>0</v>
          </cell>
          <cell r="H24">
            <v>0</v>
          </cell>
          <cell r="I24">
            <v>0</v>
          </cell>
          <cell r="J24">
            <v>0</v>
          </cell>
        </row>
        <row r="25">
          <cell r="D25">
            <v>0</v>
          </cell>
          <cell r="F25">
            <v>0</v>
          </cell>
          <cell r="G25">
            <v>0</v>
          </cell>
          <cell r="H25">
            <v>0</v>
          </cell>
          <cell r="I25">
            <v>0</v>
          </cell>
          <cell r="J25">
            <v>0</v>
          </cell>
        </row>
        <row r="26">
          <cell r="D26">
            <v>184608</v>
          </cell>
          <cell r="F26">
            <v>40000</v>
          </cell>
          <cell r="G26">
            <v>436964</v>
          </cell>
          <cell r="H26">
            <v>0</v>
          </cell>
          <cell r="I26">
            <v>25375</v>
          </cell>
          <cell r="J26">
            <v>12000</v>
          </cell>
        </row>
      </sheetData>
      <sheetData sheetId="11">
        <row r="7">
          <cell r="C7">
            <v>0</v>
          </cell>
        </row>
        <row r="20">
          <cell r="C20">
            <v>9437</v>
          </cell>
        </row>
        <row r="24">
          <cell r="C24">
            <v>0</v>
          </cell>
        </row>
        <row r="27">
          <cell r="C27">
            <v>493533</v>
          </cell>
        </row>
        <row r="28">
          <cell r="C28">
            <v>0</v>
          </cell>
        </row>
        <row r="29">
          <cell r="C29">
            <v>205414</v>
          </cell>
        </row>
      </sheetData>
      <sheetData sheetId="12">
        <row r="12">
          <cell r="D12">
            <v>31699919</v>
          </cell>
          <cell r="F12">
            <v>0</v>
          </cell>
          <cell r="G12">
            <v>395802</v>
          </cell>
          <cell r="H12">
            <v>0</v>
          </cell>
          <cell r="I12">
            <v>382535</v>
          </cell>
          <cell r="J12">
            <v>455946</v>
          </cell>
        </row>
        <row r="13">
          <cell r="D13">
            <v>9582032</v>
          </cell>
          <cell r="F13">
            <v>0</v>
          </cell>
          <cell r="G13">
            <v>51345</v>
          </cell>
          <cell r="H13">
            <v>0</v>
          </cell>
          <cell r="I13">
            <v>178302</v>
          </cell>
          <cell r="J13">
            <v>1228136</v>
          </cell>
        </row>
        <row r="14">
          <cell r="D14">
            <v>350000</v>
          </cell>
          <cell r="F14">
            <v>0</v>
          </cell>
          <cell r="G14">
            <v>0</v>
          </cell>
          <cell r="H14">
            <v>0</v>
          </cell>
          <cell r="I14">
            <v>43200</v>
          </cell>
          <cell r="J14">
            <v>708000</v>
          </cell>
        </row>
        <row r="15">
          <cell r="D15">
            <v>0</v>
          </cell>
          <cell r="F15">
            <v>0</v>
          </cell>
          <cell r="G15">
            <v>0</v>
          </cell>
          <cell r="H15">
            <v>0</v>
          </cell>
          <cell r="I15">
            <v>0</v>
          </cell>
          <cell r="J15">
            <v>0</v>
          </cell>
        </row>
        <row r="18">
          <cell r="D18">
            <v>2570064</v>
          </cell>
          <cell r="F18">
            <v>0</v>
          </cell>
          <cell r="G18">
            <v>57369</v>
          </cell>
          <cell r="H18">
            <v>0</v>
          </cell>
          <cell r="I18">
            <v>118402</v>
          </cell>
          <cell r="J18">
            <v>0</v>
          </cell>
        </row>
        <row r="19">
          <cell r="D19">
            <v>404324</v>
          </cell>
          <cell r="F19">
            <v>0</v>
          </cell>
          <cell r="G19">
            <v>0</v>
          </cell>
          <cell r="H19">
            <v>0</v>
          </cell>
          <cell r="I19">
            <v>41202</v>
          </cell>
          <cell r="J19">
            <v>0</v>
          </cell>
        </row>
        <row r="20">
          <cell r="D20">
            <v>26482227</v>
          </cell>
          <cell r="F20">
            <v>0</v>
          </cell>
          <cell r="G20">
            <v>48637</v>
          </cell>
          <cell r="H20">
            <v>0</v>
          </cell>
          <cell r="I20">
            <v>231433</v>
          </cell>
          <cell r="J20">
            <v>0</v>
          </cell>
          <cell r="K20">
            <v>0</v>
          </cell>
          <cell r="L20">
            <v>0</v>
          </cell>
          <cell r="M20">
            <v>0</v>
          </cell>
          <cell r="N20">
            <v>0</v>
          </cell>
        </row>
        <row r="21">
          <cell r="D21">
            <v>371223</v>
          </cell>
          <cell r="F21">
            <v>0</v>
          </cell>
          <cell r="G21">
            <v>0</v>
          </cell>
          <cell r="H21">
            <v>0</v>
          </cell>
          <cell r="I21">
            <v>0</v>
          </cell>
          <cell r="J21">
            <v>0</v>
          </cell>
        </row>
        <row r="22">
          <cell r="D22">
            <v>0</v>
          </cell>
          <cell r="F22">
            <v>0</v>
          </cell>
          <cell r="G22">
            <v>0</v>
          </cell>
          <cell r="H22">
            <v>0</v>
          </cell>
          <cell r="I22">
            <v>0</v>
          </cell>
          <cell r="J22">
            <v>0</v>
          </cell>
        </row>
        <row r="23">
          <cell r="D23">
            <v>0</v>
          </cell>
          <cell r="F23">
            <v>0</v>
          </cell>
          <cell r="G23">
            <v>0</v>
          </cell>
          <cell r="H23">
            <v>0</v>
          </cell>
          <cell r="I23">
            <v>0</v>
          </cell>
          <cell r="J23">
            <v>0</v>
          </cell>
        </row>
        <row r="24">
          <cell r="D24">
            <v>25000</v>
          </cell>
          <cell r="F24">
            <v>0</v>
          </cell>
          <cell r="G24">
            <v>0</v>
          </cell>
          <cell r="H24">
            <v>0</v>
          </cell>
          <cell r="I24">
            <v>0</v>
          </cell>
          <cell r="J24">
            <v>0</v>
          </cell>
        </row>
        <row r="25">
          <cell r="D25">
            <v>11079113</v>
          </cell>
          <cell r="F25">
            <v>0</v>
          </cell>
          <cell r="G25">
            <v>341141</v>
          </cell>
          <cell r="H25">
            <v>0</v>
          </cell>
          <cell r="I25">
            <v>126600</v>
          </cell>
          <cell r="J25">
            <v>976082</v>
          </cell>
        </row>
      </sheetData>
      <sheetData sheetId="13">
        <row r="7">
          <cell r="C7">
            <v>371223</v>
          </cell>
        </row>
        <row r="8">
          <cell r="C8">
            <v>0</v>
          </cell>
        </row>
        <row r="20">
          <cell r="C20">
            <v>25000</v>
          </cell>
        </row>
        <row r="24">
          <cell r="C24">
            <v>445526</v>
          </cell>
        </row>
        <row r="30">
          <cell r="C30">
            <v>12522936</v>
          </cell>
        </row>
      </sheetData>
      <sheetData sheetId="14">
        <row r="12">
          <cell r="E12">
            <v>395384</v>
          </cell>
          <cell r="F12">
            <v>0</v>
          </cell>
          <cell r="G12">
            <v>230263</v>
          </cell>
          <cell r="H12">
            <v>54500</v>
          </cell>
          <cell r="I12">
            <v>153550</v>
          </cell>
          <cell r="J12">
            <v>9284</v>
          </cell>
          <cell r="K12">
            <v>449008</v>
          </cell>
          <cell r="L12">
            <v>32485194</v>
          </cell>
        </row>
        <row r="13">
          <cell r="E13">
            <v>703771</v>
          </cell>
          <cell r="F13">
            <v>300</v>
          </cell>
          <cell r="G13">
            <v>45800</v>
          </cell>
          <cell r="H13">
            <v>36019</v>
          </cell>
          <cell r="I13">
            <v>260</v>
          </cell>
          <cell r="J13">
            <v>276724</v>
          </cell>
          <cell r="K13">
            <v>685192</v>
          </cell>
          <cell r="L13">
            <v>10354623</v>
          </cell>
        </row>
        <row r="14">
          <cell r="E14">
            <v>35582</v>
          </cell>
          <cell r="F14">
            <v>0</v>
          </cell>
          <cell r="G14">
            <v>7000</v>
          </cell>
          <cell r="H14">
            <v>0</v>
          </cell>
          <cell r="I14">
            <v>0</v>
          </cell>
          <cell r="J14">
            <v>0</v>
          </cell>
          <cell r="K14">
            <v>708000</v>
          </cell>
          <cell r="L14">
            <v>393200</v>
          </cell>
        </row>
        <row r="15">
          <cell r="E15">
            <v>0</v>
          </cell>
          <cell r="F15">
            <v>0</v>
          </cell>
          <cell r="G15">
            <v>0</v>
          </cell>
          <cell r="H15">
            <v>0</v>
          </cell>
          <cell r="I15">
            <v>0</v>
          </cell>
          <cell r="J15">
            <v>0</v>
          </cell>
          <cell r="K15">
            <v>0</v>
          </cell>
          <cell r="L15">
            <v>0</v>
          </cell>
        </row>
        <row r="18">
          <cell r="E18">
            <v>394026</v>
          </cell>
          <cell r="F18">
            <v>300</v>
          </cell>
          <cell r="G18">
            <v>28300</v>
          </cell>
          <cell r="H18">
            <v>33127</v>
          </cell>
          <cell r="I18">
            <v>260</v>
          </cell>
          <cell r="J18">
            <v>267430</v>
          </cell>
          <cell r="K18">
            <v>0</v>
          </cell>
          <cell r="L18">
            <v>2745835</v>
          </cell>
        </row>
        <row r="19">
          <cell r="E19">
            <v>9437</v>
          </cell>
          <cell r="F19">
            <v>0</v>
          </cell>
          <cell r="G19">
            <v>0</v>
          </cell>
          <cell r="H19">
            <v>0</v>
          </cell>
          <cell r="I19">
            <v>0</v>
          </cell>
          <cell r="J19">
            <v>0</v>
          </cell>
          <cell r="K19">
            <v>0</v>
          </cell>
          <cell r="L19">
            <v>445526</v>
          </cell>
        </row>
        <row r="20">
          <cell r="E20">
            <v>0</v>
          </cell>
          <cell r="F20">
            <v>0</v>
          </cell>
          <cell r="G20">
            <v>0</v>
          </cell>
          <cell r="H20">
            <v>0</v>
          </cell>
          <cell r="I20">
            <v>0</v>
          </cell>
          <cell r="J20">
            <v>0</v>
          </cell>
          <cell r="K20">
            <v>0</v>
          </cell>
          <cell r="L20">
            <v>0</v>
          </cell>
        </row>
        <row r="21">
          <cell r="E21">
            <v>391976</v>
          </cell>
          <cell r="F21">
            <v>0</v>
          </cell>
          <cell r="G21">
            <v>18000</v>
          </cell>
          <cell r="H21">
            <v>2892</v>
          </cell>
          <cell r="I21">
            <v>0</v>
          </cell>
          <cell r="J21">
            <v>18578</v>
          </cell>
          <cell r="K21">
            <v>0</v>
          </cell>
          <cell r="L21">
            <v>26762297</v>
          </cell>
        </row>
        <row r="22">
          <cell r="E22">
            <v>0</v>
          </cell>
          <cell r="F22">
            <v>0</v>
          </cell>
          <cell r="G22">
            <v>0</v>
          </cell>
          <cell r="H22">
            <v>0</v>
          </cell>
          <cell r="I22">
            <v>0</v>
          </cell>
          <cell r="J22">
            <v>0</v>
          </cell>
          <cell r="K22">
            <v>0</v>
          </cell>
          <cell r="L22">
            <v>371223</v>
          </cell>
        </row>
        <row r="23">
          <cell r="E23">
            <v>0</v>
          </cell>
          <cell r="F23">
            <v>0</v>
          </cell>
          <cell r="G23">
            <v>0</v>
          </cell>
          <cell r="H23">
            <v>0</v>
          </cell>
          <cell r="I23">
            <v>0</v>
          </cell>
          <cell r="J23">
            <v>0</v>
          </cell>
          <cell r="K23">
            <v>0</v>
          </cell>
          <cell r="L23">
            <v>0</v>
          </cell>
        </row>
        <row r="24">
          <cell r="E24">
            <v>0</v>
          </cell>
          <cell r="F24">
            <v>0</v>
          </cell>
          <cell r="G24">
            <v>0</v>
          </cell>
          <cell r="H24">
            <v>0</v>
          </cell>
          <cell r="I24">
            <v>0</v>
          </cell>
          <cell r="J24">
            <v>0</v>
          </cell>
          <cell r="K24">
            <v>0</v>
          </cell>
          <cell r="L24">
            <v>0</v>
          </cell>
        </row>
        <row r="25">
          <cell r="E25">
            <v>0</v>
          </cell>
          <cell r="F25">
            <v>0</v>
          </cell>
          <cell r="G25">
            <v>0</v>
          </cell>
          <cell r="H25">
            <v>0</v>
          </cell>
          <cell r="I25">
            <v>0</v>
          </cell>
          <cell r="J25">
            <v>0</v>
          </cell>
          <cell r="K25">
            <v>0</v>
          </cell>
          <cell r="L25">
            <v>25000</v>
          </cell>
        </row>
        <row r="26">
          <cell r="E26">
            <v>268134</v>
          </cell>
          <cell r="F26">
            <v>0</v>
          </cell>
          <cell r="G26">
            <v>222763</v>
          </cell>
          <cell r="H26">
            <v>54500</v>
          </cell>
          <cell r="I26">
            <v>153550</v>
          </cell>
          <cell r="J26">
            <v>0</v>
          </cell>
          <cell r="K26">
            <v>426200</v>
          </cell>
          <cell r="L26">
            <v>12096736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Tổng việc"/>
      <sheetName val="Tổng tiền"/>
      <sheetName val="06"/>
      <sheetName val="07"/>
      <sheetName val="08"/>
      <sheetName val="09"/>
      <sheetName val="10"/>
      <sheetName val="11"/>
      <sheetName val="12"/>
      <sheetName val="15"/>
      <sheetName val="16"/>
      <sheetName val="17"/>
      <sheetName val="18"/>
      <sheetName val="19"/>
    </sheetNames>
    <sheetDataSet>
      <sheetData sheetId="12">
        <row r="12">
          <cell r="D12">
            <v>313</v>
          </cell>
          <cell r="F12">
            <v>0</v>
          </cell>
          <cell r="G12">
            <v>187</v>
          </cell>
          <cell r="H12">
            <v>0</v>
          </cell>
          <cell r="I12">
            <v>46</v>
          </cell>
          <cell r="J12">
            <v>0</v>
          </cell>
          <cell r="K12">
            <v>0</v>
          </cell>
          <cell r="L12">
            <v>0</v>
          </cell>
          <cell r="M12">
            <v>0</v>
          </cell>
          <cell r="N12">
            <v>0</v>
          </cell>
        </row>
        <row r="13">
          <cell r="D13">
            <v>220</v>
          </cell>
          <cell r="F13">
            <v>0</v>
          </cell>
          <cell r="G13">
            <v>283</v>
          </cell>
          <cell r="H13">
            <v>2</v>
          </cell>
          <cell r="I13">
            <v>417</v>
          </cell>
          <cell r="J13">
            <v>0</v>
          </cell>
          <cell r="K13">
            <v>0</v>
          </cell>
          <cell r="L13">
            <v>0</v>
          </cell>
          <cell r="M13">
            <v>0</v>
          </cell>
          <cell r="N13">
            <v>0</v>
          </cell>
        </row>
        <row r="14">
          <cell r="D14">
            <v>1</v>
          </cell>
          <cell r="F14">
            <v>0</v>
          </cell>
          <cell r="G14">
            <v>11</v>
          </cell>
          <cell r="H14">
            <v>0</v>
          </cell>
          <cell r="I14">
            <v>1</v>
          </cell>
          <cell r="J14">
            <v>0</v>
          </cell>
          <cell r="K14">
            <v>0</v>
          </cell>
          <cell r="L14">
            <v>0</v>
          </cell>
          <cell r="M14">
            <v>0</v>
          </cell>
          <cell r="N14">
            <v>0</v>
          </cell>
        </row>
        <row r="15">
          <cell r="D15">
            <v>0</v>
          </cell>
          <cell r="F15">
            <v>0</v>
          </cell>
          <cell r="G15">
            <v>0</v>
          </cell>
          <cell r="H15">
            <v>0</v>
          </cell>
          <cell r="I15">
            <v>0</v>
          </cell>
          <cell r="J15">
            <v>0</v>
          </cell>
          <cell r="K15">
            <v>0</v>
          </cell>
          <cell r="L15">
            <v>0</v>
          </cell>
          <cell r="M15">
            <v>0</v>
          </cell>
          <cell r="N15">
            <v>0</v>
          </cell>
        </row>
        <row r="18">
          <cell r="D18">
            <v>151</v>
          </cell>
          <cell r="F18">
            <v>0</v>
          </cell>
          <cell r="G18">
            <v>201</v>
          </cell>
          <cell r="H18">
            <v>2</v>
          </cell>
          <cell r="I18">
            <v>251</v>
          </cell>
          <cell r="J18">
            <v>0</v>
          </cell>
          <cell r="K18">
            <v>0</v>
          </cell>
          <cell r="L18">
            <v>0</v>
          </cell>
          <cell r="M18">
            <v>0</v>
          </cell>
          <cell r="N18">
            <v>0</v>
          </cell>
        </row>
        <row r="19">
          <cell r="D19">
            <v>7</v>
          </cell>
          <cell r="F19">
            <v>0</v>
          </cell>
          <cell r="G19">
            <v>6</v>
          </cell>
          <cell r="H19">
            <v>0</v>
          </cell>
          <cell r="I19">
            <v>2</v>
          </cell>
          <cell r="J19">
            <v>0</v>
          </cell>
          <cell r="K19">
            <v>0</v>
          </cell>
          <cell r="L19">
            <v>0</v>
          </cell>
          <cell r="M19">
            <v>0</v>
          </cell>
          <cell r="N19">
            <v>0</v>
          </cell>
        </row>
        <row r="20">
          <cell r="D20">
            <v>157</v>
          </cell>
          <cell r="F20">
            <v>0</v>
          </cell>
          <cell r="G20">
            <v>72</v>
          </cell>
          <cell r="H20">
            <v>0</v>
          </cell>
          <cell r="I20">
            <v>178</v>
          </cell>
          <cell r="J20">
            <v>0</v>
          </cell>
          <cell r="K20">
            <v>0</v>
          </cell>
          <cell r="L20">
            <v>0</v>
          </cell>
          <cell r="M20">
            <v>0</v>
          </cell>
          <cell r="N20">
            <v>0</v>
          </cell>
        </row>
        <row r="21">
          <cell r="D21">
            <v>0</v>
          </cell>
          <cell r="F21">
            <v>0</v>
          </cell>
          <cell r="G21">
            <v>0</v>
          </cell>
          <cell r="H21">
            <v>0</v>
          </cell>
          <cell r="I21">
            <v>0</v>
          </cell>
          <cell r="J21">
            <v>0</v>
          </cell>
          <cell r="K21">
            <v>0</v>
          </cell>
          <cell r="L21">
            <v>0</v>
          </cell>
          <cell r="M21">
            <v>0</v>
          </cell>
          <cell r="N21">
            <v>0</v>
          </cell>
        </row>
        <row r="22">
          <cell r="D22">
            <v>0</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217</v>
          </cell>
          <cell r="F25">
            <v>0</v>
          </cell>
          <cell r="G25">
            <v>180</v>
          </cell>
          <cell r="H25">
            <v>0</v>
          </cell>
          <cell r="I25">
            <v>31</v>
          </cell>
          <cell r="J25">
            <v>0</v>
          </cell>
          <cell r="K25">
            <v>0</v>
          </cell>
          <cell r="L25">
            <v>0</v>
          </cell>
          <cell r="M25">
            <v>0</v>
          </cell>
          <cell r="N25">
            <v>0</v>
          </cell>
        </row>
      </sheetData>
      <sheetData sheetId="13">
        <row r="5">
          <cell r="C5">
            <v>0</v>
          </cell>
        </row>
        <row r="6">
          <cell r="C6">
            <v>0</v>
          </cell>
        </row>
        <row r="7">
          <cell r="C7">
            <v>0</v>
          </cell>
        </row>
        <row r="8">
          <cell r="C8">
            <v>0</v>
          </cell>
        </row>
        <row r="9">
          <cell r="C9">
            <v>0</v>
          </cell>
        </row>
        <row r="10">
          <cell r="C10">
            <v>0</v>
          </cell>
        </row>
        <row r="11">
          <cell r="C11">
            <v>0</v>
          </cell>
        </row>
        <row r="13">
          <cell r="C13">
            <v>0</v>
          </cell>
        </row>
        <row r="14">
          <cell r="C14">
            <v>0</v>
          </cell>
        </row>
        <row r="16">
          <cell r="C16">
            <v>0</v>
          </cell>
        </row>
        <row r="17">
          <cell r="C17">
            <v>0</v>
          </cell>
        </row>
        <row r="18">
          <cell r="C18">
            <v>0</v>
          </cell>
        </row>
        <row r="20">
          <cell r="C20">
            <v>4</v>
          </cell>
        </row>
        <row r="21">
          <cell r="C21">
            <v>0</v>
          </cell>
        </row>
        <row r="22">
          <cell r="C22">
            <v>0</v>
          </cell>
        </row>
        <row r="23">
          <cell r="C23">
            <v>0</v>
          </cell>
        </row>
        <row r="24">
          <cell r="C24">
            <v>11</v>
          </cell>
        </row>
        <row r="25">
          <cell r="C25">
            <v>0</v>
          </cell>
        </row>
        <row r="27">
          <cell r="C27">
            <v>428</v>
          </cell>
        </row>
        <row r="28">
          <cell r="C28">
            <v>0</v>
          </cell>
        </row>
        <row r="29">
          <cell r="C29">
            <v>0</v>
          </cell>
        </row>
      </sheetData>
      <sheetData sheetId="14">
        <row r="12">
          <cell r="D12">
            <v>276</v>
          </cell>
          <cell r="F12">
            <v>0</v>
          </cell>
          <cell r="G12">
            <v>29</v>
          </cell>
          <cell r="H12">
            <v>0</v>
          </cell>
          <cell r="I12">
            <v>50</v>
          </cell>
          <cell r="J12">
            <v>0</v>
          </cell>
          <cell r="K12">
            <v>0</v>
          </cell>
          <cell r="L12">
            <v>0</v>
          </cell>
          <cell r="M12">
            <v>0</v>
          </cell>
          <cell r="N12">
            <v>0</v>
          </cell>
          <cell r="O12">
            <v>0</v>
          </cell>
        </row>
        <row r="13">
          <cell r="D13">
            <v>66</v>
          </cell>
          <cell r="F13">
            <v>0</v>
          </cell>
          <cell r="G13">
            <v>24</v>
          </cell>
          <cell r="H13">
            <v>0</v>
          </cell>
          <cell r="I13">
            <v>17</v>
          </cell>
          <cell r="J13">
            <v>0</v>
          </cell>
          <cell r="K13">
            <v>0</v>
          </cell>
          <cell r="L13">
            <v>0</v>
          </cell>
          <cell r="M13">
            <v>0</v>
          </cell>
          <cell r="N13">
            <v>0</v>
          </cell>
          <cell r="O13">
            <v>0</v>
          </cell>
        </row>
        <row r="14">
          <cell r="D14">
            <v>1</v>
          </cell>
          <cell r="F14">
            <v>0</v>
          </cell>
          <cell r="G14">
            <v>1</v>
          </cell>
          <cell r="H14">
            <v>0</v>
          </cell>
          <cell r="I14">
            <v>1</v>
          </cell>
          <cell r="J14">
            <v>0</v>
          </cell>
          <cell r="K14">
            <v>0</v>
          </cell>
          <cell r="L14">
            <v>0</v>
          </cell>
          <cell r="M14">
            <v>0</v>
          </cell>
          <cell r="N14">
            <v>0</v>
          </cell>
          <cell r="O14">
            <v>0</v>
          </cell>
        </row>
        <row r="15">
          <cell r="D15">
            <v>0</v>
          </cell>
          <cell r="F15">
            <v>0</v>
          </cell>
          <cell r="G15">
            <v>0</v>
          </cell>
          <cell r="H15">
            <v>0</v>
          </cell>
          <cell r="I15">
            <v>0</v>
          </cell>
          <cell r="J15">
            <v>0</v>
          </cell>
          <cell r="K15">
            <v>0</v>
          </cell>
          <cell r="L15">
            <v>0</v>
          </cell>
          <cell r="M15">
            <v>0</v>
          </cell>
          <cell r="N15">
            <v>0</v>
          </cell>
          <cell r="O15">
            <v>0</v>
          </cell>
        </row>
        <row r="18">
          <cell r="D18">
            <v>20</v>
          </cell>
          <cell r="F18">
            <v>0</v>
          </cell>
          <cell r="G18">
            <v>4</v>
          </cell>
          <cell r="H18">
            <v>0</v>
          </cell>
          <cell r="I18">
            <v>0</v>
          </cell>
          <cell r="J18">
            <v>0</v>
          </cell>
          <cell r="K18">
            <v>0</v>
          </cell>
          <cell r="L18">
            <v>0</v>
          </cell>
          <cell r="M18">
            <v>0</v>
          </cell>
          <cell r="N18">
            <v>0</v>
          </cell>
          <cell r="O18">
            <v>0</v>
          </cell>
        </row>
        <row r="19">
          <cell r="D19">
            <v>28</v>
          </cell>
          <cell r="F19">
            <v>0</v>
          </cell>
          <cell r="G19">
            <v>1</v>
          </cell>
          <cell r="H19">
            <v>0</v>
          </cell>
          <cell r="I19">
            <v>2</v>
          </cell>
          <cell r="J19">
            <v>0</v>
          </cell>
          <cell r="K19">
            <v>0</v>
          </cell>
          <cell r="L19">
            <v>0</v>
          </cell>
          <cell r="M19">
            <v>0</v>
          </cell>
          <cell r="N19">
            <v>0</v>
          </cell>
          <cell r="O19">
            <v>0</v>
          </cell>
        </row>
        <row r="20">
          <cell r="D20">
            <v>204</v>
          </cell>
          <cell r="F20">
            <v>0</v>
          </cell>
          <cell r="G20">
            <v>19</v>
          </cell>
          <cell r="H20">
            <v>0</v>
          </cell>
          <cell r="I20">
            <v>52</v>
          </cell>
          <cell r="J20">
            <v>0</v>
          </cell>
          <cell r="K20">
            <v>0</v>
          </cell>
          <cell r="L20">
            <v>0</v>
          </cell>
          <cell r="M20">
            <v>0</v>
          </cell>
          <cell r="N20">
            <v>0</v>
          </cell>
          <cell r="O20">
            <v>0</v>
          </cell>
        </row>
        <row r="21">
          <cell r="D21">
            <v>0</v>
          </cell>
          <cell r="F21">
            <v>0</v>
          </cell>
          <cell r="G21">
            <v>0</v>
          </cell>
          <cell r="H21">
            <v>0</v>
          </cell>
          <cell r="I21">
            <v>0</v>
          </cell>
          <cell r="J21">
            <v>0</v>
          </cell>
          <cell r="K21">
            <v>0</v>
          </cell>
          <cell r="L21">
            <v>0</v>
          </cell>
          <cell r="M21">
            <v>0</v>
          </cell>
          <cell r="N21">
            <v>0</v>
          </cell>
          <cell r="O21">
            <v>0</v>
          </cell>
        </row>
        <row r="22">
          <cell r="D22">
            <v>0</v>
          </cell>
          <cell r="F22">
            <v>0</v>
          </cell>
          <cell r="G22">
            <v>0</v>
          </cell>
          <cell r="H22">
            <v>0</v>
          </cell>
          <cell r="I22">
            <v>0</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0</v>
          </cell>
          <cell r="F24">
            <v>0</v>
          </cell>
          <cell r="G24">
            <v>0</v>
          </cell>
          <cell r="H24">
            <v>0</v>
          </cell>
          <cell r="I24">
            <v>0</v>
          </cell>
          <cell r="J24">
            <v>0</v>
          </cell>
          <cell r="K24">
            <v>0</v>
          </cell>
          <cell r="L24">
            <v>0</v>
          </cell>
          <cell r="M24">
            <v>0</v>
          </cell>
          <cell r="N24">
            <v>0</v>
          </cell>
          <cell r="O24">
            <v>0</v>
          </cell>
        </row>
        <row r="25">
          <cell r="D25">
            <v>89</v>
          </cell>
          <cell r="F25">
            <v>0</v>
          </cell>
          <cell r="G25">
            <v>28</v>
          </cell>
          <cell r="H25">
            <v>0</v>
          </cell>
          <cell r="I25">
            <v>12</v>
          </cell>
          <cell r="J25">
            <v>0</v>
          </cell>
          <cell r="K25">
            <v>0</v>
          </cell>
          <cell r="L25">
            <v>0</v>
          </cell>
          <cell r="M25">
            <v>0</v>
          </cell>
          <cell r="N25">
            <v>0</v>
          </cell>
          <cell r="O25">
            <v>0</v>
          </cell>
        </row>
      </sheetData>
      <sheetData sheetId="15">
        <row r="5">
          <cell r="C5">
            <v>0</v>
          </cell>
        </row>
        <row r="6">
          <cell r="C6">
            <v>0</v>
          </cell>
        </row>
        <row r="7">
          <cell r="C7">
            <v>0</v>
          </cell>
        </row>
        <row r="8">
          <cell r="C8">
            <v>0</v>
          </cell>
        </row>
        <row r="9">
          <cell r="C9">
            <v>0</v>
          </cell>
        </row>
        <row r="10">
          <cell r="C10">
            <v>0</v>
          </cell>
        </row>
        <row r="11">
          <cell r="C11">
            <v>0</v>
          </cell>
        </row>
        <row r="12">
          <cell r="C12">
            <v>0</v>
          </cell>
        </row>
        <row r="13">
          <cell r="C13">
            <v>0</v>
          </cell>
        </row>
        <row r="15">
          <cell r="C15">
            <v>0</v>
          </cell>
        </row>
        <row r="16">
          <cell r="C16">
            <v>0</v>
          </cell>
        </row>
        <row r="18">
          <cell r="C18">
            <v>0</v>
          </cell>
        </row>
        <row r="19">
          <cell r="C19">
            <v>0</v>
          </cell>
        </row>
        <row r="20">
          <cell r="C20">
            <v>0</v>
          </cell>
        </row>
        <row r="22">
          <cell r="C22">
            <v>19</v>
          </cell>
        </row>
        <row r="23">
          <cell r="C23">
            <v>0</v>
          </cell>
        </row>
        <row r="24">
          <cell r="C24">
            <v>12</v>
          </cell>
        </row>
        <row r="25">
          <cell r="C25">
            <v>0</v>
          </cell>
        </row>
        <row r="26">
          <cell r="C26">
            <v>0</v>
          </cell>
        </row>
        <row r="27">
          <cell r="C27">
            <v>0</v>
          </cell>
        </row>
        <row r="28">
          <cell r="C28">
            <v>0</v>
          </cell>
        </row>
        <row r="30">
          <cell r="C30">
            <v>129</v>
          </cell>
        </row>
        <row r="31">
          <cell r="C31">
            <v>0</v>
          </cell>
        </row>
        <row r="32">
          <cell r="C32">
            <v>0</v>
          </cell>
        </row>
      </sheetData>
      <sheetData sheetId="16">
        <row r="12">
          <cell r="D12">
            <v>3155504</v>
          </cell>
          <cell r="F12">
            <v>0</v>
          </cell>
          <cell r="G12">
            <v>7689421</v>
          </cell>
          <cell r="H12">
            <v>0</v>
          </cell>
          <cell r="I12">
            <v>512122</v>
          </cell>
          <cell r="J12">
            <v>0</v>
          </cell>
          <cell r="K12">
            <v>0</v>
          </cell>
          <cell r="L12">
            <v>0</v>
          </cell>
          <cell r="M12">
            <v>0</v>
          </cell>
          <cell r="N12">
            <v>0</v>
          </cell>
        </row>
        <row r="13">
          <cell r="D13">
            <v>1173486</v>
          </cell>
          <cell r="F13">
            <v>0</v>
          </cell>
          <cell r="G13">
            <v>1367400</v>
          </cell>
          <cell r="H13">
            <v>800</v>
          </cell>
          <cell r="I13">
            <v>483308</v>
          </cell>
          <cell r="J13">
            <v>0</v>
          </cell>
          <cell r="K13">
            <v>0</v>
          </cell>
          <cell r="L13">
            <v>0</v>
          </cell>
          <cell r="M13">
            <v>0</v>
          </cell>
          <cell r="N13">
            <v>0</v>
          </cell>
        </row>
        <row r="14">
          <cell r="D14">
            <v>200</v>
          </cell>
          <cell r="F14">
            <v>0</v>
          </cell>
          <cell r="G14">
            <v>127881</v>
          </cell>
          <cell r="H14">
            <v>0</v>
          </cell>
          <cell r="I14">
            <v>12692</v>
          </cell>
          <cell r="J14">
            <v>0</v>
          </cell>
          <cell r="K14">
            <v>0</v>
          </cell>
          <cell r="L14">
            <v>0</v>
          </cell>
          <cell r="M14">
            <v>0</v>
          </cell>
          <cell r="N14">
            <v>0</v>
          </cell>
        </row>
        <row r="15">
          <cell r="D15">
            <v>0</v>
          </cell>
          <cell r="F15">
            <v>0</v>
          </cell>
          <cell r="G15">
            <v>0</v>
          </cell>
          <cell r="H15">
            <v>0</v>
          </cell>
          <cell r="I15">
            <v>0</v>
          </cell>
          <cell r="J15">
            <v>0</v>
          </cell>
          <cell r="K15">
            <v>0</v>
          </cell>
          <cell r="L15">
            <v>0</v>
          </cell>
          <cell r="M15">
            <v>0</v>
          </cell>
          <cell r="N15">
            <v>0</v>
          </cell>
        </row>
        <row r="18">
          <cell r="D18">
            <v>988854</v>
          </cell>
          <cell r="F18">
            <v>0</v>
          </cell>
          <cell r="G18">
            <v>576114</v>
          </cell>
          <cell r="H18">
            <v>800</v>
          </cell>
          <cell r="I18">
            <v>391991</v>
          </cell>
          <cell r="J18">
            <v>0</v>
          </cell>
          <cell r="K18">
            <v>0</v>
          </cell>
          <cell r="L18">
            <v>0</v>
          </cell>
          <cell r="M18">
            <v>0</v>
          </cell>
          <cell r="N18">
            <v>0</v>
          </cell>
        </row>
        <row r="19">
          <cell r="D19">
            <v>82250</v>
          </cell>
          <cell r="F19">
            <v>0</v>
          </cell>
          <cell r="G19">
            <v>6600</v>
          </cell>
          <cell r="H19">
            <v>0</v>
          </cell>
          <cell r="I19">
            <v>3573</v>
          </cell>
          <cell r="J19">
            <v>0</v>
          </cell>
          <cell r="K19">
            <v>0</v>
          </cell>
          <cell r="L19">
            <v>0</v>
          </cell>
          <cell r="M19">
            <v>0</v>
          </cell>
          <cell r="N19">
            <v>0</v>
          </cell>
        </row>
        <row r="20">
          <cell r="D20">
            <v>0</v>
          </cell>
          <cell r="F20">
            <v>0</v>
          </cell>
          <cell r="G20">
            <v>0</v>
          </cell>
          <cell r="H20">
            <v>0</v>
          </cell>
          <cell r="I20">
            <v>0</v>
          </cell>
          <cell r="J20">
            <v>0</v>
          </cell>
          <cell r="K20">
            <v>0</v>
          </cell>
          <cell r="L20">
            <v>0</v>
          </cell>
          <cell r="M20">
            <v>0</v>
          </cell>
          <cell r="N20">
            <v>0</v>
          </cell>
        </row>
        <row r="21">
          <cell r="D21">
            <v>1715103</v>
          </cell>
          <cell r="F21">
            <v>0</v>
          </cell>
          <cell r="G21">
            <v>1020189</v>
          </cell>
          <cell r="H21">
            <v>0</v>
          </cell>
          <cell r="I21">
            <v>424126</v>
          </cell>
          <cell r="J21">
            <v>0</v>
          </cell>
          <cell r="K21">
            <v>0</v>
          </cell>
          <cell r="L21">
            <v>0</v>
          </cell>
          <cell r="M21">
            <v>0</v>
          </cell>
          <cell r="N21">
            <v>0</v>
          </cell>
        </row>
        <row r="22">
          <cell r="D22">
            <v>0</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0</v>
          </cell>
          <cell r="F25">
            <v>0</v>
          </cell>
          <cell r="G25">
            <v>0</v>
          </cell>
          <cell r="H25">
            <v>0</v>
          </cell>
          <cell r="I25">
            <v>0</v>
          </cell>
          <cell r="J25">
            <v>0</v>
          </cell>
          <cell r="K25">
            <v>0</v>
          </cell>
          <cell r="L25">
            <v>0</v>
          </cell>
          <cell r="M25">
            <v>0</v>
          </cell>
          <cell r="N25">
            <v>0</v>
          </cell>
        </row>
        <row r="26">
          <cell r="D26">
            <v>1542583</v>
          </cell>
          <cell r="F26">
            <v>0</v>
          </cell>
          <cell r="G26">
            <v>7326037</v>
          </cell>
          <cell r="H26">
            <v>0</v>
          </cell>
          <cell r="I26">
            <v>163048</v>
          </cell>
          <cell r="J26">
            <v>0</v>
          </cell>
          <cell r="K26">
            <v>0</v>
          </cell>
          <cell r="L26">
            <v>0</v>
          </cell>
          <cell r="M26">
            <v>0</v>
          </cell>
          <cell r="N26">
            <v>0</v>
          </cell>
        </row>
      </sheetData>
      <sheetData sheetId="17">
        <row r="5">
          <cell r="C5">
            <v>0</v>
          </cell>
        </row>
        <row r="6">
          <cell r="C6">
            <v>0</v>
          </cell>
        </row>
        <row r="7">
          <cell r="C7">
            <v>0</v>
          </cell>
        </row>
        <row r="8">
          <cell r="C8">
            <v>0</v>
          </cell>
        </row>
        <row r="9">
          <cell r="C9">
            <v>0</v>
          </cell>
        </row>
        <row r="10">
          <cell r="C10">
            <v>0</v>
          </cell>
        </row>
        <row r="11">
          <cell r="C11">
            <v>0</v>
          </cell>
        </row>
        <row r="13">
          <cell r="C13">
            <v>0</v>
          </cell>
        </row>
        <row r="14">
          <cell r="C14">
            <v>0</v>
          </cell>
        </row>
        <row r="16">
          <cell r="C16">
            <v>0</v>
          </cell>
        </row>
        <row r="17">
          <cell r="C17">
            <v>0</v>
          </cell>
        </row>
        <row r="18">
          <cell r="C18">
            <v>0</v>
          </cell>
        </row>
        <row r="20">
          <cell r="C20">
            <v>92423</v>
          </cell>
        </row>
        <row r="21">
          <cell r="C21">
            <v>0</v>
          </cell>
        </row>
        <row r="22">
          <cell r="C22">
            <v>0</v>
          </cell>
        </row>
        <row r="23">
          <cell r="C23">
            <v>0</v>
          </cell>
        </row>
        <row r="24">
          <cell r="C24">
            <v>0</v>
          </cell>
        </row>
        <row r="25">
          <cell r="C25">
            <v>0</v>
          </cell>
        </row>
        <row r="27">
          <cell r="C27">
            <v>9031668</v>
          </cell>
        </row>
        <row r="28">
          <cell r="C28">
            <v>0</v>
          </cell>
        </row>
        <row r="29">
          <cell r="C29">
            <v>0</v>
          </cell>
        </row>
      </sheetData>
      <sheetData sheetId="18">
        <row r="12">
          <cell r="D12">
            <v>95851134</v>
          </cell>
          <cell r="F12">
            <v>0</v>
          </cell>
          <cell r="G12">
            <v>948141</v>
          </cell>
          <cell r="H12">
            <v>0</v>
          </cell>
          <cell r="I12">
            <v>1518637</v>
          </cell>
          <cell r="J12">
            <v>0</v>
          </cell>
          <cell r="K12">
            <v>0</v>
          </cell>
          <cell r="L12">
            <v>0</v>
          </cell>
          <cell r="M12">
            <v>0</v>
          </cell>
          <cell r="N12">
            <v>0</v>
          </cell>
          <cell r="O12">
            <v>0</v>
          </cell>
        </row>
        <row r="13">
          <cell r="D13">
            <v>95710960</v>
          </cell>
          <cell r="F13">
            <v>0</v>
          </cell>
          <cell r="G13">
            <v>2432422</v>
          </cell>
          <cell r="H13">
            <v>0</v>
          </cell>
          <cell r="I13">
            <v>882389</v>
          </cell>
          <cell r="J13">
            <v>0</v>
          </cell>
          <cell r="K13">
            <v>0</v>
          </cell>
          <cell r="L13">
            <v>0</v>
          </cell>
          <cell r="M13">
            <v>0</v>
          </cell>
          <cell r="N13">
            <v>0</v>
          </cell>
          <cell r="O13">
            <v>0</v>
          </cell>
        </row>
        <row r="14">
          <cell r="D14">
            <v>1612701</v>
          </cell>
          <cell r="F14">
            <v>0</v>
          </cell>
          <cell r="G14">
            <v>14589</v>
          </cell>
          <cell r="H14">
            <v>0</v>
          </cell>
          <cell r="I14">
            <v>3000</v>
          </cell>
          <cell r="J14">
            <v>0</v>
          </cell>
          <cell r="K14">
            <v>0</v>
          </cell>
          <cell r="L14">
            <v>0</v>
          </cell>
          <cell r="M14">
            <v>0</v>
          </cell>
          <cell r="N14">
            <v>0</v>
          </cell>
          <cell r="O14">
            <v>0</v>
          </cell>
        </row>
        <row r="15">
          <cell r="D15">
            <v>0</v>
          </cell>
          <cell r="F15">
            <v>0</v>
          </cell>
          <cell r="G15">
            <v>0</v>
          </cell>
          <cell r="H15">
            <v>0</v>
          </cell>
          <cell r="I15">
            <v>0</v>
          </cell>
          <cell r="J15">
            <v>0</v>
          </cell>
          <cell r="K15">
            <v>0</v>
          </cell>
          <cell r="L15">
            <v>0</v>
          </cell>
          <cell r="M15">
            <v>0</v>
          </cell>
          <cell r="N15">
            <v>0</v>
          </cell>
          <cell r="O15">
            <v>0</v>
          </cell>
        </row>
        <row r="18">
          <cell r="D18">
            <v>18660385</v>
          </cell>
          <cell r="F18">
            <v>0</v>
          </cell>
          <cell r="G18">
            <v>146400</v>
          </cell>
          <cell r="H18">
            <v>0</v>
          </cell>
          <cell r="I18">
            <v>58000</v>
          </cell>
          <cell r="J18">
            <v>0</v>
          </cell>
          <cell r="K18">
            <v>0</v>
          </cell>
          <cell r="L18">
            <v>0</v>
          </cell>
          <cell r="M18">
            <v>0</v>
          </cell>
          <cell r="N18">
            <v>0</v>
          </cell>
          <cell r="O18">
            <v>0</v>
          </cell>
        </row>
        <row r="19">
          <cell r="D19">
            <v>5864350</v>
          </cell>
          <cell r="F19">
            <v>0</v>
          </cell>
          <cell r="G19">
            <v>411</v>
          </cell>
          <cell r="H19">
            <v>0</v>
          </cell>
          <cell r="I19">
            <v>1700</v>
          </cell>
          <cell r="J19">
            <v>0</v>
          </cell>
          <cell r="K19">
            <v>0</v>
          </cell>
          <cell r="L19">
            <v>0</v>
          </cell>
          <cell r="M19">
            <v>0</v>
          </cell>
          <cell r="N19">
            <v>0</v>
          </cell>
          <cell r="O19">
            <v>0</v>
          </cell>
        </row>
        <row r="20">
          <cell r="D20">
            <v>108845457</v>
          </cell>
          <cell r="F20">
            <v>0</v>
          </cell>
          <cell r="G20">
            <v>668131</v>
          </cell>
          <cell r="H20">
            <v>0</v>
          </cell>
          <cell r="I20">
            <v>2185393</v>
          </cell>
          <cell r="J20">
            <v>0</v>
          </cell>
          <cell r="K20">
            <v>0</v>
          </cell>
          <cell r="L20">
            <v>0</v>
          </cell>
          <cell r="M20">
            <v>0</v>
          </cell>
          <cell r="N20">
            <v>0</v>
          </cell>
          <cell r="O20">
            <v>0</v>
          </cell>
        </row>
        <row r="21">
          <cell r="D21">
            <v>0</v>
          </cell>
          <cell r="F21">
            <v>0</v>
          </cell>
          <cell r="G21">
            <v>0</v>
          </cell>
          <cell r="H21">
            <v>0</v>
          </cell>
          <cell r="I21">
            <v>0</v>
          </cell>
          <cell r="J21">
            <v>0</v>
          </cell>
          <cell r="K21">
            <v>0</v>
          </cell>
          <cell r="L21">
            <v>0</v>
          </cell>
          <cell r="M21">
            <v>0</v>
          </cell>
          <cell r="N21">
            <v>0</v>
          </cell>
          <cell r="O21">
            <v>0</v>
          </cell>
        </row>
        <row r="22">
          <cell r="D22">
            <v>0</v>
          </cell>
          <cell r="F22">
            <v>0</v>
          </cell>
          <cell r="G22">
            <v>0</v>
          </cell>
          <cell r="H22">
            <v>0</v>
          </cell>
          <cell r="I22">
            <v>0</v>
          </cell>
          <cell r="J22">
            <v>0</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0</v>
          </cell>
          <cell r="F24">
            <v>0</v>
          </cell>
          <cell r="G24">
            <v>0</v>
          </cell>
          <cell r="H24">
            <v>0</v>
          </cell>
          <cell r="I24">
            <v>0</v>
          </cell>
          <cell r="J24">
            <v>0</v>
          </cell>
          <cell r="K24">
            <v>0</v>
          </cell>
          <cell r="L24">
            <v>0</v>
          </cell>
          <cell r="M24">
            <v>0</v>
          </cell>
          <cell r="N24">
            <v>0</v>
          </cell>
          <cell r="O24">
            <v>0</v>
          </cell>
        </row>
        <row r="25">
          <cell r="D25">
            <v>56579201</v>
          </cell>
          <cell r="F25">
            <v>0</v>
          </cell>
          <cell r="G25">
            <v>2551032</v>
          </cell>
          <cell r="H25">
            <v>0</v>
          </cell>
          <cell r="I25">
            <v>152933</v>
          </cell>
          <cell r="J25">
            <v>0</v>
          </cell>
          <cell r="K25">
            <v>0</v>
          </cell>
          <cell r="L25">
            <v>0</v>
          </cell>
          <cell r="M25">
            <v>0</v>
          </cell>
          <cell r="N25">
            <v>0</v>
          </cell>
          <cell r="O25">
            <v>0</v>
          </cell>
        </row>
      </sheetData>
      <sheetData sheetId="19">
        <row r="5">
          <cell r="C5">
            <v>0</v>
          </cell>
        </row>
        <row r="6">
          <cell r="C6">
            <v>0</v>
          </cell>
        </row>
        <row r="7">
          <cell r="C7">
            <v>0</v>
          </cell>
        </row>
        <row r="8">
          <cell r="C8">
            <v>0</v>
          </cell>
        </row>
        <row r="9">
          <cell r="C9">
            <v>0</v>
          </cell>
        </row>
        <row r="10">
          <cell r="C10">
            <v>0</v>
          </cell>
        </row>
        <row r="11">
          <cell r="C11">
            <v>0</v>
          </cell>
        </row>
        <row r="12">
          <cell r="C12">
            <v>0</v>
          </cell>
        </row>
        <row r="13">
          <cell r="C13">
            <v>0</v>
          </cell>
        </row>
        <row r="15">
          <cell r="C15">
            <v>0</v>
          </cell>
        </row>
        <row r="16">
          <cell r="C16">
            <v>0</v>
          </cell>
        </row>
        <row r="18">
          <cell r="C18">
            <v>0</v>
          </cell>
        </row>
        <row r="19">
          <cell r="C19">
            <v>0</v>
          </cell>
        </row>
        <row r="20">
          <cell r="C20">
            <v>0</v>
          </cell>
        </row>
        <row r="22">
          <cell r="C22">
            <v>5519925</v>
          </cell>
        </row>
        <row r="23">
          <cell r="C23">
            <v>0</v>
          </cell>
        </row>
        <row r="24">
          <cell r="C24">
            <v>346536</v>
          </cell>
        </row>
        <row r="25">
          <cell r="C25">
            <v>0</v>
          </cell>
        </row>
        <row r="26">
          <cell r="C26">
            <v>0</v>
          </cell>
        </row>
        <row r="27">
          <cell r="C27">
            <v>0</v>
          </cell>
        </row>
        <row r="28">
          <cell r="C28">
            <v>0</v>
          </cell>
        </row>
        <row r="30">
          <cell r="C30">
            <v>59283166</v>
          </cell>
        </row>
        <row r="31">
          <cell r="C31">
            <v>0</v>
          </cell>
        </row>
        <row r="32">
          <cell r="C32">
            <v>0</v>
          </cell>
        </row>
      </sheetData>
      <sheetData sheetId="20">
        <row r="12">
          <cell r="E12">
            <v>5324167</v>
          </cell>
          <cell r="F12">
            <v>0</v>
          </cell>
          <cell r="G12">
            <v>5658180</v>
          </cell>
          <cell r="H12">
            <v>0</v>
          </cell>
          <cell r="I12">
            <v>374000</v>
          </cell>
          <cell r="J12">
            <v>700</v>
          </cell>
          <cell r="K12">
            <v>98317912</v>
          </cell>
          <cell r="L12">
            <v>0</v>
          </cell>
        </row>
        <row r="13">
          <cell r="E13">
            <v>2880994</v>
          </cell>
          <cell r="F13">
            <v>0</v>
          </cell>
          <cell r="G13">
            <v>144000</v>
          </cell>
          <cell r="H13">
            <v>0</v>
          </cell>
          <cell r="I13">
            <v>0</v>
          </cell>
          <cell r="J13">
            <v>0</v>
          </cell>
          <cell r="K13">
            <v>99025771</v>
          </cell>
          <cell r="L13">
            <v>0</v>
          </cell>
        </row>
        <row r="14">
          <cell r="E14">
            <v>18774</v>
          </cell>
          <cell r="F14">
            <v>0</v>
          </cell>
          <cell r="G14">
            <v>122000</v>
          </cell>
          <cell r="H14">
            <v>0</v>
          </cell>
          <cell r="I14">
            <v>0</v>
          </cell>
          <cell r="J14">
            <v>0</v>
          </cell>
          <cell r="K14">
            <v>1630289</v>
          </cell>
          <cell r="L14">
            <v>0</v>
          </cell>
        </row>
        <row r="15">
          <cell r="E15">
            <v>0</v>
          </cell>
          <cell r="F15">
            <v>0</v>
          </cell>
          <cell r="G15">
            <v>0</v>
          </cell>
          <cell r="H15">
            <v>0</v>
          </cell>
          <cell r="I15">
            <v>0</v>
          </cell>
          <cell r="J15">
            <v>0</v>
          </cell>
          <cell r="K15">
            <v>0</v>
          </cell>
          <cell r="L15">
            <v>0</v>
          </cell>
        </row>
        <row r="18">
          <cell r="E18">
            <v>1851368</v>
          </cell>
          <cell r="F18">
            <v>0</v>
          </cell>
          <cell r="G18">
            <v>106390</v>
          </cell>
          <cell r="H18">
            <v>0</v>
          </cell>
          <cell r="I18">
            <v>0</v>
          </cell>
          <cell r="J18">
            <v>0</v>
          </cell>
          <cell r="K18">
            <v>18864786</v>
          </cell>
          <cell r="L18">
            <v>0</v>
          </cell>
        </row>
        <row r="19">
          <cell r="E19">
            <v>92422</v>
          </cell>
          <cell r="F19">
            <v>0</v>
          </cell>
          <cell r="G19">
            <v>0</v>
          </cell>
          <cell r="H19">
            <v>0</v>
          </cell>
          <cell r="I19">
            <v>0</v>
          </cell>
          <cell r="J19">
            <v>0</v>
          </cell>
          <cell r="K19">
            <v>5866462</v>
          </cell>
          <cell r="L19">
            <v>0</v>
          </cell>
        </row>
        <row r="20">
          <cell r="E20">
            <v>0</v>
          </cell>
          <cell r="F20">
            <v>0</v>
          </cell>
          <cell r="G20">
            <v>0</v>
          </cell>
          <cell r="H20">
            <v>0</v>
          </cell>
          <cell r="I20">
            <v>0</v>
          </cell>
          <cell r="J20">
            <v>0</v>
          </cell>
          <cell r="K20">
            <v>0</v>
          </cell>
          <cell r="L20">
            <v>0</v>
          </cell>
        </row>
        <row r="21">
          <cell r="E21">
            <v>3023617</v>
          </cell>
          <cell r="F21">
            <v>0</v>
          </cell>
          <cell r="G21">
            <v>135102</v>
          </cell>
          <cell r="H21">
            <v>0</v>
          </cell>
          <cell r="I21">
            <v>0</v>
          </cell>
          <cell r="J21">
            <v>700</v>
          </cell>
          <cell r="K21">
            <v>111698980</v>
          </cell>
          <cell r="L21">
            <v>0</v>
          </cell>
        </row>
        <row r="22">
          <cell r="E22">
            <v>0</v>
          </cell>
          <cell r="F22">
            <v>0</v>
          </cell>
          <cell r="G22">
            <v>0</v>
          </cell>
          <cell r="H22">
            <v>0</v>
          </cell>
          <cell r="I22">
            <v>0</v>
          </cell>
          <cell r="J22">
            <v>0</v>
          </cell>
          <cell r="K22">
            <v>0</v>
          </cell>
          <cell r="L22">
            <v>0</v>
          </cell>
        </row>
        <row r="23">
          <cell r="E23">
            <v>0</v>
          </cell>
          <cell r="F23">
            <v>0</v>
          </cell>
          <cell r="G23">
            <v>0</v>
          </cell>
          <cell r="H23">
            <v>0</v>
          </cell>
          <cell r="I23">
            <v>0</v>
          </cell>
          <cell r="J23">
            <v>0</v>
          </cell>
          <cell r="K23">
            <v>0</v>
          </cell>
          <cell r="L23">
            <v>0</v>
          </cell>
        </row>
        <row r="24">
          <cell r="E24">
            <v>0</v>
          </cell>
          <cell r="F24">
            <v>0</v>
          </cell>
          <cell r="G24">
            <v>0</v>
          </cell>
          <cell r="H24">
            <v>0</v>
          </cell>
          <cell r="I24">
            <v>0</v>
          </cell>
          <cell r="J24">
            <v>0</v>
          </cell>
          <cell r="K24">
            <v>0</v>
          </cell>
          <cell r="L24">
            <v>0</v>
          </cell>
        </row>
        <row r="25">
          <cell r="E25">
            <v>0</v>
          </cell>
          <cell r="F25">
            <v>0</v>
          </cell>
          <cell r="G25">
            <v>0</v>
          </cell>
          <cell r="H25">
            <v>0</v>
          </cell>
          <cell r="I25">
            <v>0</v>
          </cell>
          <cell r="J25">
            <v>0</v>
          </cell>
          <cell r="K25">
            <v>0</v>
          </cell>
          <cell r="L25">
            <v>0</v>
          </cell>
        </row>
        <row r="26">
          <cell r="E26">
            <v>3218980</v>
          </cell>
          <cell r="F26">
            <v>0</v>
          </cell>
          <cell r="G26">
            <v>5438688</v>
          </cell>
          <cell r="H26">
            <v>0</v>
          </cell>
          <cell r="I26">
            <v>374000</v>
          </cell>
          <cell r="J26">
            <v>0</v>
          </cell>
          <cell r="K26">
            <v>59283166</v>
          </cell>
          <cell r="L26">
            <v>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Tổng việc"/>
      <sheetName val="Tổng Tiền"/>
      <sheetName val="06"/>
      <sheetName val="07"/>
    </sheetNames>
    <sheetDataSet>
      <sheetData sheetId="12">
        <row r="12">
          <cell r="D12">
            <v>172</v>
          </cell>
          <cell r="F12">
            <v>1</v>
          </cell>
          <cell r="G12">
            <v>169</v>
          </cell>
          <cell r="H12">
            <v>0</v>
          </cell>
          <cell r="I12">
            <v>17</v>
          </cell>
          <cell r="J12">
            <v>7</v>
          </cell>
          <cell r="K12">
            <v>0</v>
          </cell>
          <cell r="L12">
            <v>0</v>
          </cell>
          <cell r="M12">
            <v>0</v>
          </cell>
          <cell r="N12">
            <v>0</v>
          </cell>
        </row>
        <row r="13">
          <cell r="D13">
            <v>234</v>
          </cell>
          <cell r="F13">
            <v>0</v>
          </cell>
          <cell r="G13">
            <v>144</v>
          </cell>
          <cell r="H13">
            <v>0</v>
          </cell>
          <cell r="I13">
            <v>370</v>
          </cell>
          <cell r="J13">
            <v>2</v>
          </cell>
          <cell r="K13">
            <v>0</v>
          </cell>
          <cell r="L13">
            <v>0</v>
          </cell>
          <cell r="M13">
            <v>0</v>
          </cell>
          <cell r="N13">
            <v>0</v>
          </cell>
        </row>
        <row r="14">
          <cell r="D14">
            <v>13</v>
          </cell>
          <cell r="F14">
            <v>0</v>
          </cell>
          <cell r="G14">
            <v>9</v>
          </cell>
          <cell r="H14">
            <v>0</v>
          </cell>
          <cell r="I14">
            <v>0</v>
          </cell>
          <cell r="J14">
            <v>0</v>
          </cell>
          <cell r="K14">
            <v>0</v>
          </cell>
          <cell r="L14">
            <v>0</v>
          </cell>
          <cell r="M14">
            <v>0</v>
          </cell>
          <cell r="N14">
            <v>0</v>
          </cell>
        </row>
        <row r="15">
          <cell r="F15">
            <v>0</v>
          </cell>
          <cell r="G15">
            <v>0</v>
          </cell>
          <cell r="H15">
            <v>0</v>
          </cell>
          <cell r="I15">
            <v>0</v>
          </cell>
          <cell r="J15">
            <v>0</v>
          </cell>
          <cell r="K15">
            <v>0</v>
          </cell>
          <cell r="L15">
            <v>0</v>
          </cell>
          <cell r="M15">
            <v>0</v>
          </cell>
          <cell r="N15">
            <v>0</v>
          </cell>
        </row>
        <row r="18">
          <cell r="D18">
            <v>164</v>
          </cell>
          <cell r="F18">
            <v>0</v>
          </cell>
          <cell r="G18">
            <v>120</v>
          </cell>
          <cell r="H18">
            <v>0</v>
          </cell>
          <cell r="I18">
            <v>292</v>
          </cell>
          <cell r="J18">
            <v>4</v>
          </cell>
          <cell r="K18">
            <v>0</v>
          </cell>
          <cell r="L18">
            <v>0</v>
          </cell>
          <cell r="M18">
            <v>0</v>
          </cell>
          <cell r="N18">
            <v>0</v>
          </cell>
        </row>
        <row r="19">
          <cell r="D19">
            <v>4</v>
          </cell>
          <cell r="F19">
            <v>0</v>
          </cell>
          <cell r="G19">
            <v>4</v>
          </cell>
          <cell r="H19">
            <v>0</v>
          </cell>
          <cell r="I19">
            <v>0</v>
          </cell>
          <cell r="J19">
            <v>2</v>
          </cell>
          <cell r="K19">
            <v>0</v>
          </cell>
          <cell r="L19">
            <v>0</v>
          </cell>
          <cell r="M19">
            <v>0</v>
          </cell>
          <cell r="N19">
            <v>0</v>
          </cell>
        </row>
        <row r="20">
          <cell r="D20">
            <v>89</v>
          </cell>
          <cell r="F20">
            <v>0</v>
          </cell>
          <cell r="G20">
            <v>37</v>
          </cell>
          <cell r="H20">
            <v>0</v>
          </cell>
          <cell r="I20">
            <v>88</v>
          </cell>
          <cell r="J20">
            <v>2</v>
          </cell>
          <cell r="K20">
            <v>0</v>
          </cell>
          <cell r="L20">
            <v>0</v>
          </cell>
          <cell r="M20">
            <v>0</v>
          </cell>
          <cell r="N20">
            <v>0</v>
          </cell>
        </row>
        <row r="21">
          <cell r="D21">
            <v>9</v>
          </cell>
          <cell r="F21">
            <v>0</v>
          </cell>
          <cell r="G21">
            <v>0</v>
          </cell>
          <cell r="H21">
            <v>0</v>
          </cell>
          <cell r="I21">
            <v>0</v>
          </cell>
          <cell r="J21">
            <v>0</v>
          </cell>
          <cell r="K21">
            <v>0</v>
          </cell>
          <cell r="L21">
            <v>0</v>
          </cell>
          <cell r="M21">
            <v>0</v>
          </cell>
          <cell r="N21">
            <v>0</v>
          </cell>
        </row>
        <row r="22">
          <cell r="D22">
            <v>0</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127</v>
          </cell>
          <cell r="F25">
            <v>1</v>
          </cell>
          <cell r="G25">
            <v>143</v>
          </cell>
          <cell r="H25">
            <v>0</v>
          </cell>
          <cell r="I25">
            <v>7</v>
          </cell>
          <cell r="J25">
            <v>1</v>
          </cell>
          <cell r="K25">
            <v>0</v>
          </cell>
          <cell r="L25">
            <v>0</v>
          </cell>
          <cell r="M25">
            <v>0</v>
          </cell>
          <cell r="N25">
            <v>0</v>
          </cell>
        </row>
      </sheetData>
      <sheetData sheetId="13">
        <row r="5">
          <cell r="C5">
            <v>0</v>
          </cell>
        </row>
        <row r="6">
          <cell r="C6">
            <v>0</v>
          </cell>
        </row>
        <row r="7">
          <cell r="C7">
            <v>9</v>
          </cell>
        </row>
        <row r="8">
          <cell r="C8">
            <v>0</v>
          </cell>
        </row>
        <row r="20">
          <cell r="C20">
            <v>6</v>
          </cell>
        </row>
        <row r="21">
          <cell r="C21">
            <v>1</v>
          </cell>
        </row>
        <row r="22">
          <cell r="C22">
            <v>0</v>
          </cell>
        </row>
        <row r="23">
          <cell r="C23">
            <v>0</v>
          </cell>
        </row>
        <row r="24">
          <cell r="C24">
            <v>0</v>
          </cell>
        </row>
        <row r="25">
          <cell r="C25">
            <v>3</v>
          </cell>
        </row>
        <row r="27">
          <cell r="C27">
            <v>263</v>
          </cell>
        </row>
        <row r="28">
          <cell r="C28">
            <v>2</v>
          </cell>
        </row>
        <row r="29">
          <cell r="C29">
            <v>14</v>
          </cell>
        </row>
      </sheetData>
      <sheetData sheetId="14">
        <row r="12">
          <cell r="D12">
            <v>176</v>
          </cell>
          <cell r="F12">
            <v>0</v>
          </cell>
          <cell r="G12">
            <v>25</v>
          </cell>
          <cell r="H12">
            <v>0</v>
          </cell>
          <cell r="I12">
            <v>22</v>
          </cell>
          <cell r="J12">
            <v>7</v>
          </cell>
          <cell r="K12">
            <v>0</v>
          </cell>
          <cell r="L12">
            <v>0</v>
          </cell>
          <cell r="M12">
            <v>0</v>
          </cell>
          <cell r="N12">
            <v>0</v>
          </cell>
          <cell r="O12">
            <v>0</v>
          </cell>
        </row>
        <row r="13">
          <cell r="D13">
            <v>73</v>
          </cell>
          <cell r="F13">
            <v>0</v>
          </cell>
          <cell r="G13">
            <v>17</v>
          </cell>
          <cell r="H13">
            <v>0</v>
          </cell>
          <cell r="I13">
            <v>20</v>
          </cell>
          <cell r="J13">
            <v>1</v>
          </cell>
          <cell r="K13">
            <v>0</v>
          </cell>
          <cell r="L13">
            <v>0</v>
          </cell>
          <cell r="M13">
            <v>0</v>
          </cell>
          <cell r="N13">
            <v>0</v>
          </cell>
          <cell r="O13">
            <v>0</v>
          </cell>
        </row>
        <row r="14">
          <cell r="D14">
            <v>2</v>
          </cell>
          <cell r="F14">
            <v>0</v>
          </cell>
          <cell r="G14">
            <v>4</v>
          </cell>
          <cell r="H14">
            <v>0</v>
          </cell>
          <cell r="I14">
            <v>1</v>
          </cell>
          <cell r="J14">
            <v>0</v>
          </cell>
          <cell r="K14">
            <v>0</v>
          </cell>
          <cell r="L14">
            <v>0</v>
          </cell>
          <cell r="M14">
            <v>0</v>
          </cell>
          <cell r="N14">
            <v>0</v>
          </cell>
          <cell r="O14">
            <v>0</v>
          </cell>
        </row>
        <row r="15">
          <cell r="D15">
            <v>0</v>
          </cell>
          <cell r="F15">
            <v>0</v>
          </cell>
          <cell r="G15">
            <v>0</v>
          </cell>
          <cell r="H15">
            <v>0</v>
          </cell>
          <cell r="I15">
            <v>0</v>
          </cell>
          <cell r="J15">
            <v>0</v>
          </cell>
          <cell r="K15">
            <v>0</v>
          </cell>
          <cell r="L15">
            <v>0</v>
          </cell>
          <cell r="M15">
            <v>0</v>
          </cell>
          <cell r="N15">
            <v>0</v>
          </cell>
          <cell r="O15">
            <v>0</v>
          </cell>
        </row>
        <row r="18">
          <cell r="D18">
            <v>25</v>
          </cell>
          <cell r="F18">
            <v>0</v>
          </cell>
          <cell r="G18">
            <v>9</v>
          </cell>
          <cell r="H18">
            <v>0</v>
          </cell>
          <cell r="I18">
            <v>6</v>
          </cell>
          <cell r="J18">
            <v>2</v>
          </cell>
          <cell r="K18">
            <v>0</v>
          </cell>
          <cell r="L18">
            <v>0</v>
          </cell>
          <cell r="O18">
            <v>0</v>
          </cell>
        </row>
        <row r="19">
          <cell r="D19">
            <v>7</v>
          </cell>
          <cell r="F19">
            <v>0</v>
          </cell>
          <cell r="G19">
            <v>0</v>
          </cell>
          <cell r="H19">
            <v>0</v>
          </cell>
          <cell r="I19">
            <v>0</v>
          </cell>
          <cell r="J19">
            <v>1</v>
          </cell>
          <cell r="K19">
            <v>0</v>
          </cell>
          <cell r="L19">
            <v>0</v>
          </cell>
          <cell r="O19">
            <v>0</v>
          </cell>
        </row>
        <row r="20">
          <cell r="D20">
            <v>85</v>
          </cell>
          <cell r="F20">
            <v>0</v>
          </cell>
          <cell r="G20">
            <v>11</v>
          </cell>
          <cell r="H20">
            <v>0</v>
          </cell>
          <cell r="I20">
            <v>30</v>
          </cell>
          <cell r="J20">
            <v>1</v>
          </cell>
          <cell r="K20">
            <v>0</v>
          </cell>
          <cell r="L20">
            <v>0</v>
          </cell>
          <cell r="O20">
            <v>0</v>
          </cell>
        </row>
        <row r="21">
          <cell r="D21">
            <v>8</v>
          </cell>
          <cell r="F21">
            <v>0</v>
          </cell>
          <cell r="G21">
            <v>0</v>
          </cell>
          <cell r="H21">
            <v>0</v>
          </cell>
          <cell r="I21">
            <v>0</v>
          </cell>
          <cell r="J21">
            <v>0</v>
          </cell>
          <cell r="K21">
            <v>0</v>
          </cell>
          <cell r="L21">
            <v>0</v>
          </cell>
          <cell r="O21">
            <v>0</v>
          </cell>
        </row>
        <row r="22">
          <cell r="D22">
            <v>1</v>
          </cell>
          <cell r="F22">
            <v>0</v>
          </cell>
          <cell r="G22">
            <v>0</v>
          </cell>
          <cell r="H22">
            <v>0</v>
          </cell>
          <cell r="I22">
            <v>0</v>
          </cell>
          <cell r="J22">
            <v>0</v>
          </cell>
          <cell r="K22">
            <v>0</v>
          </cell>
          <cell r="L22">
            <v>0</v>
          </cell>
          <cell r="O22">
            <v>0</v>
          </cell>
        </row>
        <row r="23">
          <cell r="D23">
            <v>0</v>
          </cell>
          <cell r="F23">
            <v>0</v>
          </cell>
          <cell r="G23">
            <v>0</v>
          </cell>
          <cell r="H23">
            <v>0</v>
          </cell>
          <cell r="I23">
            <v>0</v>
          </cell>
          <cell r="J23">
            <v>0</v>
          </cell>
          <cell r="K23">
            <v>0</v>
          </cell>
          <cell r="L23">
            <v>0</v>
          </cell>
          <cell r="O23">
            <v>0</v>
          </cell>
        </row>
        <row r="24">
          <cell r="D24">
            <v>0</v>
          </cell>
          <cell r="F24">
            <v>0</v>
          </cell>
          <cell r="G24">
            <v>0</v>
          </cell>
          <cell r="H24">
            <v>0</v>
          </cell>
          <cell r="I24">
            <v>0</v>
          </cell>
          <cell r="J24">
            <v>0</v>
          </cell>
          <cell r="K24">
            <v>0</v>
          </cell>
          <cell r="L24">
            <v>0</v>
          </cell>
          <cell r="O24">
            <v>0</v>
          </cell>
        </row>
        <row r="25">
          <cell r="D25">
            <v>121</v>
          </cell>
          <cell r="F25">
            <v>0</v>
          </cell>
          <cell r="G25">
            <v>18</v>
          </cell>
          <cell r="H25">
            <v>0</v>
          </cell>
          <cell r="I25">
            <v>5</v>
          </cell>
          <cell r="J25">
            <v>4</v>
          </cell>
          <cell r="K25">
            <v>0</v>
          </cell>
          <cell r="L25">
            <v>0</v>
          </cell>
          <cell r="O25">
            <v>0</v>
          </cell>
        </row>
      </sheetData>
      <sheetData sheetId="15">
        <row r="5">
          <cell r="C5">
            <v>0</v>
          </cell>
        </row>
        <row r="6">
          <cell r="C6">
            <v>0</v>
          </cell>
        </row>
        <row r="7">
          <cell r="C7">
            <v>0</v>
          </cell>
        </row>
        <row r="8">
          <cell r="C8">
            <v>8</v>
          </cell>
        </row>
        <row r="15">
          <cell r="C15">
            <v>1</v>
          </cell>
        </row>
        <row r="22">
          <cell r="C22">
            <v>4</v>
          </cell>
        </row>
        <row r="23">
          <cell r="C23">
            <v>0</v>
          </cell>
        </row>
        <row r="24">
          <cell r="C24">
            <v>2</v>
          </cell>
        </row>
        <row r="25">
          <cell r="C25">
            <v>0</v>
          </cell>
        </row>
        <row r="26">
          <cell r="C26">
            <v>0</v>
          </cell>
        </row>
        <row r="27">
          <cell r="C27">
            <v>2</v>
          </cell>
        </row>
        <row r="30">
          <cell r="C30">
            <v>145</v>
          </cell>
        </row>
        <row r="31">
          <cell r="C31">
            <v>1</v>
          </cell>
        </row>
        <row r="32">
          <cell r="C32">
            <v>2</v>
          </cell>
        </row>
      </sheetData>
      <sheetData sheetId="16">
        <row r="12">
          <cell r="D12">
            <v>2108726</v>
          </cell>
          <cell r="F12">
            <v>5050</v>
          </cell>
          <cell r="G12">
            <v>1127189</v>
          </cell>
          <cell r="H12">
            <v>0</v>
          </cell>
          <cell r="I12">
            <v>109807</v>
          </cell>
          <cell r="J12">
            <v>289670</v>
          </cell>
          <cell r="K12">
            <v>0</v>
          </cell>
          <cell r="L12">
            <v>0</v>
          </cell>
          <cell r="M12">
            <v>0</v>
          </cell>
          <cell r="N12">
            <v>0</v>
          </cell>
        </row>
        <row r="13">
          <cell r="D13">
            <v>5159445</v>
          </cell>
          <cell r="F13">
            <v>0</v>
          </cell>
          <cell r="G13">
            <v>423728</v>
          </cell>
          <cell r="H13">
            <v>0</v>
          </cell>
          <cell r="I13">
            <v>175907</v>
          </cell>
          <cell r="J13">
            <v>90711</v>
          </cell>
          <cell r="K13">
            <v>0</v>
          </cell>
          <cell r="L13">
            <v>0</v>
          </cell>
          <cell r="M13">
            <v>0</v>
          </cell>
          <cell r="N13">
            <v>0</v>
          </cell>
        </row>
        <row r="14">
          <cell r="D14">
            <v>285397</v>
          </cell>
          <cell r="F14">
            <v>0</v>
          </cell>
          <cell r="G14">
            <v>34343</v>
          </cell>
          <cell r="H14">
            <v>0</v>
          </cell>
          <cell r="I14">
            <v>0</v>
          </cell>
          <cell r="J14">
            <v>0</v>
          </cell>
          <cell r="K14">
            <v>0</v>
          </cell>
          <cell r="L14">
            <v>0</v>
          </cell>
          <cell r="M14">
            <v>0</v>
          </cell>
          <cell r="N14">
            <v>0</v>
          </cell>
        </row>
        <row r="15">
          <cell r="F15">
            <v>0</v>
          </cell>
          <cell r="G15">
            <v>0</v>
          </cell>
          <cell r="H15">
            <v>0</v>
          </cell>
          <cell r="I15">
            <v>0</v>
          </cell>
          <cell r="J15">
            <v>0</v>
          </cell>
          <cell r="K15">
            <v>0</v>
          </cell>
          <cell r="L15">
            <v>0</v>
          </cell>
          <cell r="M15">
            <v>0</v>
          </cell>
          <cell r="N15">
            <v>0</v>
          </cell>
        </row>
        <row r="18">
          <cell r="D18">
            <v>1162323</v>
          </cell>
          <cell r="F18">
            <v>110</v>
          </cell>
          <cell r="G18">
            <v>340132</v>
          </cell>
          <cell r="H18">
            <v>0</v>
          </cell>
          <cell r="I18">
            <v>155794</v>
          </cell>
          <cell r="J18">
            <v>191598</v>
          </cell>
          <cell r="K18">
            <v>0</v>
          </cell>
          <cell r="L18">
            <v>0</v>
          </cell>
          <cell r="M18">
            <v>0</v>
          </cell>
          <cell r="N18">
            <v>0</v>
          </cell>
        </row>
        <row r="19">
          <cell r="D19">
            <v>1809707</v>
          </cell>
          <cell r="F19">
            <v>0</v>
          </cell>
          <cell r="G19">
            <v>6102</v>
          </cell>
          <cell r="H19">
            <v>0</v>
          </cell>
          <cell r="I19">
            <v>0</v>
          </cell>
          <cell r="J19">
            <v>60903</v>
          </cell>
          <cell r="K19">
            <v>0</v>
          </cell>
          <cell r="L19">
            <v>0</v>
          </cell>
          <cell r="M19">
            <v>0</v>
          </cell>
          <cell r="N19">
            <v>0</v>
          </cell>
        </row>
        <row r="20">
          <cell r="D20">
            <v>0</v>
          </cell>
          <cell r="F20">
            <v>0</v>
          </cell>
          <cell r="G20">
            <v>0</v>
          </cell>
          <cell r="H20">
            <v>0</v>
          </cell>
          <cell r="I20">
            <v>0</v>
          </cell>
          <cell r="J20">
            <v>0</v>
          </cell>
          <cell r="K20">
            <v>0</v>
          </cell>
          <cell r="L20">
            <v>0</v>
          </cell>
          <cell r="M20">
            <v>0</v>
          </cell>
          <cell r="N20">
            <v>0</v>
          </cell>
        </row>
        <row r="21">
          <cell r="D21">
            <v>2383020</v>
          </cell>
          <cell r="F21">
            <v>0</v>
          </cell>
          <cell r="G21">
            <v>162312</v>
          </cell>
          <cell r="H21">
            <v>0</v>
          </cell>
          <cell r="I21">
            <v>43245</v>
          </cell>
          <cell r="J21">
            <v>123630</v>
          </cell>
          <cell r="K21">
            <v>0</v>
          </cell>
          <cell r="L21">
            <v>0</v>
          </cell>
          <cell r="M21">
            <v>0</v>
          </cell>
          <cell r="N21">
            <v>0</v>
          </cell>
        </row>
        <row r="22">
          <cell r="D22">
            <v>80248</v>
          </cell>
          <cell r="F22">
            <v>0</v>
          </cell>
          <cell r="G22">
            <v>0</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0</v>
          </cell>
          <cell r="F25">
            <v>0</v>
          </cell>
          <cell r="G25">
            <v>0</v>
          </cell>
          <cell r="H25">
            <v>0</v>
          </cell>
          <cell r="I25">
            <v>0</v>
          </cell>
          <cell r="J25">
            <v>0</v>
          </cell>
          <cell r="K25">
            <v>0</v>
          </cell>
          <cell r="L25">
            <v>0</v>
          </cell>
          <cell r="M25">
            <v>0</v>
          </cell>
          <cell r="N25">
            <v>0</v>
          </cell>
        </row>
        <row r="26">
          <cell r="D26">
            <v>1547476</v>
          </cell>
          <cell r="F26">
            <v>4940</v>
          </cell>
          <cell r="G26">
            <v>1008028</v>
          </cell>
          <cell r="H26">
            <v>0</v>
          </cell>
          <cell r="I26">
            <v>86675</v>
          </cell>
          <cell r="J26">
            <v>4250</v>
          </cell>
          <cell r="K26">
            <v>0</v>
          </cell>
          <cell r="L26">
            <v>0</v>
          </cell>
          <cell r="M26">
            <v>0</v>
          </cell>
          <cell r="N26">
            <v>0</v>
          </cell>
        </row>
      </sheetData>
      <sheetData sheetId="17">
        <row r="5">
          <cell r="C5">
            <v>0</v>
          </cell>
        </row>
        <row r="6">
          <cell r="C6">
            <v>0</v>
          </cell>
        </row>
        <row r="7">
          <cell r="C7">
            <v>80248</v>
          </cell>
        </row>
        <row r="8">
          <cell r="C8">
            <v>0</v>
          </cell>
        </row>
        <row r="20">
          <cell r="C20">
            <v>1556416</v>
          </cell>
        </row>
        <row r="21">
          <cell r="C21">
            <v>200</v>
          </cell>
        </row>
        <row r="22">
          <cell r="C22">
            <v>0</v>
          </cell>
        </row>
        <row r="23">
          <cell r="C23">
            <v>0</v>
          </cell>
        </row>
        <row r="24">
          <cell r="C24">
            <v>0</v>
          </cell>
        </row>
        <row r="25">
          <cell r="C25">
            <v>320096</v>
          </cell>
        </row>
        <row r="27">
          <cell r="C27">
            <v>2538367</v>
          </cell>
        </row>
        <row r="28">
          <cell r="C28">
            <v>28180</v>
          </cell>
        </row>
        <row r="29">
          <cell r="C29">
            <v>84822</v>
          </cell>
        </row>
      </sheetData>
      <sheetData sheetId="18">
        <row r="12">
          <cell r="D12">
            <v>50535444</v>
          </cell>
          <cell r="F12">
            <v>0</v>
          </cell>
          <cell r="G12">
            <v>1154669</v>
          </cell>
          <cell r="H12">
            <v>0</v>
          </cell>
          <cell r="I12">
            <v>702343</v>
          </cell>
          <cell r="J12">
            <v>42193919</v>
          </cell>
          <cell r="K12">
            <v>0</v>
          </cell>
          <cell r="L12">
            <v>0</v>
          </cell>
          <cell r="N12">
            <v>0</v>
          </cell>
          <cell r="O12">
            <v>0</v>
          </cell>
        </row>
        <row r="13">
          <cell r="D13">
            <v>27674135</v>
          </cell>
          <cell r="F13">
            <v>0</v>
          </cell>
          <cell r="G13">
            <v>1140169</v>
          </cell>
          <cell r="H13">
            <v>0</v>
          </cell>
          <cell r="I13">
            <v>614509</v>
          </cell>
          <cell r="J13">
            <v>17689214</v>
          </cell>
          <cell r="K13">
            <v>0</v>
          </cell>
          <cell r="L13">
            <v>0</v>
          </cell>
          <cell r="N13">
            <v>0</v>
          </cell>
          <cell r="O13">
            <v>0</v>
          </cell>
        </row>
        <row r="14">
          <cell r="D14">
            <v>91573</v>
          </cell>
          <cell r="F14">
            <v>0</v>
          </cell>
          <cell r="G14">
            <v>399292</v>
          </cell>
          <cell r="H14">
            <v>0</v>
          </cell>
          <cell r="I14">
            <v>29000</v>
          </cell>
          <cell r="J14">
            <v>0</v>
          </cell>
          <cell r="K14">
            <v>0</v>
          </cell>
          <cell r="L14">
            <v>0</v>
          </cell>
          <cell r="N14">
            <v>0</v>
          </cell>
          <cell r="O14">
            <v>0</v>
          </cell>
        </row>
        <row r="15">
          <cell r="F15">
            <v>0</v>
          </cell>
          <cell r="G15">
            <v>0</v>
          </cell>
          <cell r="H15">
            <v>0</v>
          </cell>
          <cell r="I15">
            <v>0</v>
          </cell>
          <cell r="J15">
            <v>0</v>
          </cell>
          <cell r="K15">
            <v>0</v>
          </cell>
          <cell r="L15">
            <v>0</v>
          </cell>
          <cell r="M15">
            <v>0</v>
          </cell>
          <cell r="N15">
            <v>0</v>
          </cell>
          <cell r="O15">
            <v>0</v>
          </cell>
        </row>
        <row r="18">
          <cell r="D18">
            <v>4365320</v>
          </cell>
          <cell r="F18">
            <v>0</v>
          </cell>
          <cell r="G18">
            <v>218059</v>
          </cell>
          <cell r="H18">
            <v>0</v>
          </cell>
          <cell r="I18">
            <v>106436</v>
          </cell>
          <cell r="J18">
            <v>10167193</v>
          </cell>
          <cell r="K18">
            <v>0</v>
          </cell>
          <cell r="L18">
            <v>0</v>
          </cell>
        </row>
        <row r="19">
          <cell r="D19">
            <v>7106026</v>
          </cell>
          <cell r="F19">
            <v>0</v>
          </cell>
          <cell r="G19">
            <v>2000</v>
          </cell>
          <cell r="H19">
            <v>0</v>
          </cell>
          <cell r="I19">
            <v>0</v>
          </cell>
          <cell r="J19">
            <v>16987739</v>
          </cell>
          <cell r="K19">
            <v>0</v>
          </cell>
          <cell r="L19">
            <v>0</v>
          </cell>
        </row>
        <row r="20">
          <cell r="D20">
            <v>31843324</v>
          </cell>
          <cell r="F20">
            <v>0</v>
          </cell>
          <cell r="G20">
            <v>538164</v>
          </cell>
          <cell r="H20">
            <v>0</v>
          </cell>
          <cell r="I20">
            <v>895208</v>
          </cell>
          <cell r="J20">
            <v>7399144</v>
          </cell>
          <cell r="K20">
            <v>0</v>
          </cell>
          <cell r="L20">
            <v>0</v>
          </cell>
        </row>
        <row r="21">
          <cell r="D21">
            <v>2790701</v>
          </cell>
          <cell r="F21">
            <v>0</v>
          </cell>
          <cell r="G21">
            <v>0</v>
          </cell>
          <cell r="H21">
            <v>0</v>
          </cell>
          <cell r="I21">
            <v>0</v>
          </cell>
          <cell r="J21">
            <v>0</v>
          </cell>
          <cell r="K21">
            <v>0</v>
          </cell>
          <cell r="L21">
            <v>0</v>
          </cell>
        </row>
        <row r="22">
          <cell r="D22">
            <v>1000000</v>
          </cell>
          <cell r="F22">
            <v>0</v>
          </cell>
          <cell r="G22">
            <v>0</v>
          </cell>
          <cell r="H22">
            <v>0</v>
          </cell>
          <cell r="I22">
            <v>0</v>
          </cell>
          <cell r="J22">
            <v>0</v>
          </cell>
          <cell r="K22">
            <v>0</v>
          </cell>
          <cell r="L22">
            <v>0</v>
          </cell>
        </row>
        <row r="23">
          <cell r="D23">
            <v>0</v>
          </cell>
          <cell r="F23">
            <v>0</v>
          </cell>
          <cell r="G23">
            <v>0</v>
          </cell>
          <cell r="H23">
            <v>0</v>
          </cell>
          <cell r="I23">
            <v>0</v>
          </cell>
          <cell r="J23">
            <v>0</v>
          </cell>
          <cell r="K23">
            <v>0</v>
          </cell>
          <cell r="L23">
            <v>0</v>
          </cell>
        </row>
        <row r="24">
          <cell r="D24">
            <v>0</v>
          </cell>
          <cell r="F24">
            <v>0</v>
          </cell>
          <cell r="G24">
            <v>0</v>
          </cell>
          <cell r="H24">
            <v>0</v>
          </cell>
          <cell r="I24">
            <v>0</v>
          </cell>
          <cell r="J24">
            <v>0</v>
          </cell>
          <cell r="K24">
            <v>0</v>
          </cell>
          <cell r="L24">
            <v>0</v>
          </cell>
        </row>
        <row r="25">
          <cell r="D25">
            <v>31012635</v>
          </cell>
          <cell r="F25">
            <v>0</v>
          </cell>
          <cell r="G25">
            <v>1137323</v>
          </cell>
          <cell r="H25">
            <v>0</v>
          </cell>
          <cell r="I25">
            <v>286208</v>
          </cell>
          <cell r="J25">
            <v>25329057</v>
          </cell>
          <cell r="K25">
            <v>0</v>
          </cell>
          <cell r="L25">
            <v>0</v>
          </cell>
        </row>
      </sheetData>
      <sheetData sheetId="19">
        <row r="5">
          <cell r="C5">
            <v>0</v>
          </cell>
        </row>
        <row r="6">
          <cell r="C6">
            <v>0</v>
          </cell>
        </row>
        <row r="7">
          <cell r="C7">
            <v>0</v>
          </cell>
        </row>
        <row r="8">
          <cell r="C8">
            <v>2790701</v>
          </cell>
        </row>
        <row r="9">
          <cell r="C9">
            <v>0</v>
          </cell>
        </row>
        <row r="15">
          <cell r="C15">
            <v>1000000</v>
          </cell>
        </row>
        <row r="16">
          <cell r="C16">
            <v>0</v>
          </cell>
        </row>
        <row r="22">
          <cell r="C22">
            <v>2357622</v>
          </cell>
        </row>
        <row r="23">
          <cell r="C23">
            <v>0</v>
          </cell>
        </row>
        <row r="24">
          <cell r="C24">
            <v>232515</v>
          </cell>
        </row>
        <row r="25">
          <cell r="C25">
            <v>0</v>
          </cell>
        </row>
        <row r="26">
          <cell r="C26">
            <v>0</v>
          </cell>
        </row>
        <row r="27">
          <cell r="C27">
            <v>21505628</v>
          </cell>
        </row>
        <row r="28">
          <cell r="C28">
            <v>0</v>
          </cell>
        </row>
        <row r="30">
          <cell r="C30">
            <v>57398996</v>
          </cell>
        </row>
        <row r="31">
          <cell r="C31">
            <v>30290</v>
          </cell>
        </row>
        <row r="32">
          <cell r="C32">
            <v>335937</v>
          </cell>
        </row>
      </sheetData>
      <sheetData sheetId="20">
        <row r="12">
          <cell r="E12">
            <v>2467546</v>
          </cell>
          <cell r="F12">
            <v>0</v>
          </cell>
          <cell r="G12">
            <v>909682</v>
          </cell>
          <cell r="H12">
            <v>29156</v>
          </cell>
          <cell r="I12">
            <v>4685</v>
          </cell>
          <cell r="J12">
            <v>1600</v>
          </cell>
          <cell r="K12">
            <v>47961221</v>
          </cell>
          <cell r="L12">
            <v>46852927</v>
          </cell>
        </row>
        <row r="13">
          <cell r="E13">
            <v>1179839</v>
          </cell>
          <cell r="F13">
            <v>0</v>
          </cell>
          <cell r="G13">
            <v>48000</v>
          </cell>
          <cell r="H13">
            <v>12445</v>
          </cell>
          <cell r="I13">
            <v>0</v>
          </cell>
          <cell r="J13">
            <v>1195881</v>
          </cell>
          <cell r="K13">
            <v>21417139</v>
          </cell>
          <cell r="L13">
            <v>29114514</v>
          </cell>
        </row>
        <row r="14">
          <cell r="E14">
            <v>134678</v>
          </cell>
          <cell r="F14">
            <v>0</v>
          </cell>
          <cell r="G14">
            <v>3000</v>
          </cell>
          <cell r="H14">
            <v>0</v>
          </cell>
          <cell r="I14">
            <v>0</v>
          </cell>
          <cell r="J14">
            <v>9500</v>
          </cell>
          <cell r="K14">
            <v>0</v>
          </cell>
          <cell r="L14">
            <v>692427</v>
          </cell>
        </row>
        <row r="15">
          <cell r="E15">
            <v>0</v>
          </cell>
          <cell r="F15">
            <v>0</v>
          </cell>
          <cell r="G15">
            <v>0</v>
          </cell>
          <cell r="H15">
            <v>0</v>
          </cell>
          <cell r="I15">
            <v>0</v>
          </cell>
          <cell r="J15">
            <v>0</v>
          </cell>
          <cell r="K15">
            <v>0</v>
          </cell>
          <cell r="L15">
            <v>0</v>
          </cell>
        </row>
        <row r="18">
          <cell r="E18">
            <v>581610</v>
          </cell>
          <cell r="F18">
            <v>0</v>
          </cell>
          <cell r="G18">
            <v>21560</v>
          </cell>
          <cell r="H18">
            <v>12445</v>
          </cell>
          <cell r="I18">
            <v>0</v>
          </cell>
          <cell r="J18">
            <v>1083042</v>
          </cell>
          <cell r="K18">
            <v>10320743</v>
          </cell>
          <cell r="L18">
            <v>4687565</v>
          </cell>
        </row>
        <row r="19">
          <cell r="E19">
            <v>321198</v>
          </cell>
          <cell r="F19">
            <v>0</v>
          </cell>
          <cell r="G19">
            <v>5000</v>
          </cell>
          <cell r="H19">
            <v>0</v>
          </cell>
          <cell r="I19">
            <v>0</v>
          </cell>
          <cell r="J19">
            <v>0</v>
          </cell>
          <cell r="K19">
            <v>18700768</v>
          </cell>
          <cell r="L19">
            <v>6945511</v>
          </cell>
        </row>
        <row r="20">
          <cell r="E20">
            <v>0</v>
          </cell>
          <cell r="F20">
            <v>0</v>
          </cell>
          <cell r="G20">
            <v>0</v>
          </cell>
          <cell r="H20">
            <v>0</v>
          </cell>
          <cell r="I20">
            <v>0</v>
          </cell>
          <cell r="J20">
            <v>0</v>
          </cell>
        </row>
        <row r="21">
          <cell r="E21">
            <v>923452</v>
          </cell>
          <cell r="F21">
            <v>0</v>
          </cell>
          <cell r="G21">
            <v>115240</v>
          </cell>
          <cell r="H21">
            <v>17775</v>
          </cell>
          <cell r="I21">
            <v>0</v>
          </cell>
          <cell r="J21">
            <v>104739</v>
          </cell>
          <cell r="K21">
            <v>14238231</v>
          </cell>
          <cell r="L21">
            <v>27988610</v>
          </cell>
        </row>
        <row r="22">
          <cell r="E22">
            <v>80248</v>
          </cell>
          <cell r="F22">
            <v>0</v>
          </cell>
          <cell r="G22">
            <v>0</v>
          </cell>
          <cell r="H22">
            <v>0</v>
          </cell>
          <cell r="I22">
            <v>0</v>
          </cell>
          <cell r="J22">
            <v>0</v>
          </cell>
          <cell r="K22">
            <v>0</v>
          </cell>
          <cell r="L22">
            <v>2790701</v>
          </cell>
        </row>
        <row r="23">
          <cell r="E23">
            <v>0</v>
          </cell>
          <cell r="F23">
            <v>0</v>
          </cell>
          <cell r="G23">
            <v>0</v>
          </cell>
          <cell r="H23">
            <v>0</v>
          </cell>
          <cell r="I23">
            <v>0</v>
          </cell>
          <cell r="J23">
            <v>0</v>
          </cell>
          <cell r="K23">
            <v>0</v>
          </cell>
          <cell r="L23">
            <v>1000000</v>
          </cell>
        </row>
        <row r="24">
          <cell r="E24">
            <v>0</v>
          </cell>
          <cell r="F24">
            <v>0</v>
          </cell>
          <cell r="G24">
            <v>0</v>
          </cell>
          <cell r="H24">
            <v>0</v>
          </cell>
          <cell r="I24">
            <v>0</v>
          </cell>
          <cell r="J24">
            <v>0</v>
          </cell>
          <cell r="K24">
            <v>0</v>
          </cell>
          <cell r="L24">
            <v>0</v>
          </cell>
        </row>
        <row r="25">
          <cell r="E25">
            <v>0</v>
          </cell>
          <cell r="F25">
            <v>0</v>
          </cell>
          <cell r="G25">
            <v>0</v>
          </cell>
          <cell r="H25">
            <v>0</v>
          </cell>
          <cell r="I25">
            <v>0</v>
          </cell>
          <cell r="J25">
            <v>0</v>
          </cell>
          <cell r="K25">
            <v>0</v>
          </cell>
          <cell r="L25">
            <v>0</v>
          </cell>
        </row>
        <row r="26">
          <cell r="E26">
            <v>1606199</v>
          </cell>
          <cell r="F26">
            <v>0</v>
          </cell>
          <cell r="G26">
            <v>812882</v>
          </cell>
          <cell r="H26">
            <v>11381</v>
          </cell>
          <cell r="I26">
            <v>4685</v>
          </cell>
          <cell r="J26">
            <v>200</v>
          </cell>
          <cell r="K26">
            <v>26118618</v>
          </cell>
          <cell r="L26">
            <v>31862627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0.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857" t="s">
        <v>28</v>
      </c>
      <c r="B1" s="857"/>
      <c r="C1" s="856" t="s">
        <v>91</v>
      </c>
      <c r="D1" s="856"/>
      <c r="E1" s="856"/>
      <c r="F1" s="858" t="s">
        <v>87</v>
      </c>
      <c r="G1" s="858"/>
      <c r="H1" s="858"/>
    </row>
    <row r="2" spans="1:8" ht="33.75" customHeight="1">
      <c r="A2" s="859" t="s">
        <v>95</v>
      </c>
      <c r="B2" s="859"/>
      <c r="C2" s="856"/>
      <c r="D2" s="856"/>
      <c r="E2" s="856"/>
      <c r="F2" s="855" t="s">
        <v>88</v>
      </c>
      <c r="G2" s="855"/>
      <c r="H2" s="855"/>
    </row>
    <row r="3" spans="1:8" ht="19.5" customHeight="1">
      <c r="A3" s="9" t="s">
        <v>81</v>
      </c>
      <c r="B3" s="9"/>
      <c r="C3" s="27"/>
      <c r="D3" s="27"/>
      <c r="E3" s="27"/>
      <c r="F3" s="855" t="s">
        <v>89</v>
      </c>
      <c r="G3" s="855"/>
      <c r="H3" s="855"/>
    </row>
    <row r="4" spans="1:8" s="10" customFormat="1" ht="19.5" customHeight="1">
      <c r="A4" s="9"/>
      <c r="B4" s="9"/>
      <c r="D4" s="11"/>
      <c r="F4" s="12" t="s">
        <v>90</v>
      </c>
      <c r="G4" s="12"/>
      <c r="H4" s="12"/>
    </row>
    <row r="5" spans="1:8" s="26" customFormat="1" ht="36" customHeight="1">
      <c r="A5" s="837" t="s">
        <v>72</v>
      </c>
      <c r="B5" s="838"/>
      <c r="C5" s="841" t="s">
        <v>85</v>
      </c>
      <c r="D5" s="842"/>
      <c r="E5" s="843" t="s">
        <v>84</v>
      </c>
      <c r="F5" s="843"/>
      <c r="G5" s="843"/>
      <c r="H5" s="844"/>
    </row>
    <row r="6" spans="1:8" s="26" customFormat="1" ht="20.25" customHeight="1">
      <c r="A6" s="839"/>
      <c r="B6" s="840"/>
      <c r="C6" s="845" t="s">
        <v>3</v>
      </c>
      <c r="D6" s="845" t="s">
        <v>92</v>
      </c>
      <c r="E6" s="847" t="s">
        <v>86</v>
      </c>
      <c r="F6" s="844"/>
      <c r="G6" s="847" t="s">
        <v>93</v>
      </c>
      <c r="H6" s="844"/>
    </row>
    <row r="7" spans="1:8" s="26" customFormat="1" ht="52.5" customHeight="1">
      <c r="A7" s="839"/>
      <c r="B7" s="840"/>
      <c r="C7" s="846"/>
      <c r="D7" s="846"/>
      <c r="E7" s="8" t="s">
        <v>3</v>
      </c>
      <c r="F7" s="8" t="s">
        <v>10</v>
      </c>
      <c r="G7" s="8" t="s">
        <v>3</v>
      </c>
      <c r="H7" s="8" t="s">
        <v>10</v>
      </c>
    </row>
    <row r="8" spans="1:8" ht="15" customHeight="1">
      <c r="A8" s="849" t="s">
        <v>6</v>
      </c>
      <c r="B8" s="850"/>
      <c r="C8" s="13">
        <v>1</v>
      </c>
      <c r="D8" s="13" t="s">
        <v>53</v>
      </c>
      <c r="E8" s="13" t="s">
        <v>58</v>
      </c>
      <c r="F8" s="13" t="s">
        <v>73</v>
      </c>
      <c r="G8" s="13" t="s">
        <v>74</v>
      </c>
      <c r="H8" s="13" t="s">
        <v>75</v>
      </c>
    </row>
    <row r="9" spans="1:8" ht="26.25" customHeight="1">
      <c r="A9" s="851" t="s">
        <v>41</v>
      </c>
      <c r="B9" s="852"/>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853" t="s">
        <v>68</v>
      </c>
      <c r="C16" s="853"/>
      <c r="D16" s="29"/>
      <c r="E16" s="834" t="s">
        <v>21</v>
      </c>
      <c r="F16" s="834"/>
      <c r="G16" s="834"/>
      <c r="H16" s="834"/>
    </row>
    <row r="17" spans="2:8" ht="15.75" customHeight="1">
      <c r="B17" s="853"/>
      <c r="C17" s="853"/>
      <c r="D17" s="29"/>
      <c r="E17" s="835" t="s">
        <v>46</v>
      </c>
      <c r="F17" s="835"/>
      <c r="G17" s="835"/>
      <c r="H17" s="835"/>
    </row>
    <row r="18" spans="2:8" s="30" customFormat="1" ht="15.75" customHeight="1">
      <c r="B18" s="853"/>
      <c r="C18" s="853"/>
      <c r="D18" s="31"/>
      <c r="E18" s="836" t="s">
        <v>67</v>
      </c>
      <c r="F18" s="836"/>
      <c r="G18" s="836"/>
      <c r="H18" s="836"/>
    </row>
    <row r="20" ht="15.75">
      <c r="B20" s="22"/>
    </row>
    <row r="22" ht="15.75" hidden="1">
      <c r="A22" s="23" t="s">
        <v>49</v>
      </c>
    </row>
    <row r="23" spans="1:3" ht="15.75" hidden="1">
      <c r="A23" s="24"/>
      <c r="B23" s="854" t="s">
        <v>59</v>
      </c>
      <c r="C23" s="854"/>
    </row>
    <row r="24" spans="1:8" ht="15.75" customHeight="1" hidden="1">
      <c r="A24" s="25" t="s">
        <v>27</v>
      </c>
      <c r="B24" s="848" t="s">
        <v>63</v>
      </c>
      <c r="C24" s="848"/>
      <c r="D24" s="25"/>
      <c r="E24" s="25"/>
      <c r="F24" s="25"/>
      <c r="G24" s="25"/>
      <c r="H24" s="25"/>
    </row>
    <row r="25" spans="1:8" ht="15" customHeight="1" hidden="1">
      <c r="A25" s="25"/>
      <c r="B25" s="848" t="s">
        <v>66</v>
      </c>
      <c r="C25" s="848"/>
      <c r="D25" s="848"/>
      <c r="E25" s="25"/>
      <c r="F25" s="25"/>
      <c r="G25" s="25"/>
      <c r="H25" s="25"/>
    </row>
    <row r="26" spans="2:3" ht="15.75">
      <c r="B26" s="26"/>
      <c r="C26" s="26"/>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019" t="s">
        <v>323</v>
      </c>
      <c r="B1" s="1019"/>
      <c r="C1" s="1019"/>
      <c r="D1" s="1022" t="s">
        <v>450</v>
      </c>
      <c r="E1" s="1022"/>
      <c r="F1" s="1022"/>
      <c r="G1" s="1022"/>
      <c r="H1" s="1022"/>
      <c r="I1" s="1022"/>
      <c r="J1" s="200" t="s">
        <v>451</v>
      </c>
      <c r="K1" s="331"/>
      <c r="L1" s="331"/>
    </row>
    <row r="2" spans="1:12" ht="18.75" customHeight="1">
      <c r="A2" s="1020" t="s">
        <v>409</v>
      </c>
      <c r="B2" s="1020"/>
      <c r="C2" s="1020"/>
      <c r="D2" s="1114" t="s">
        <v>324</v>
      </c>
      <c r="E2" s="1114"/>
      <c r="F2" s="1114"/>
      <c r="G2" s="1114"/>
      <c r="H2" s="1114"/>
      <c r="I2" s="1114"/>
      <c r="J2" s="1019" t="s">
        <v>452</v>
      </c>
      <c r="K2" s="1019"/>
      <c r="L2" s="1019"/>
    </row>
    <row r="3" spans="1:12" ht="17.25">
      <c r="A3" s="1020" t="s">
        <v>361</v>
      </c>
      <c r="B3" s="1020"/>
      <c r="C3" s="1020"/>
      <c r="D3" s="1115" t="s">
        <v>453</v>
      </c>
      <c r="E3" s="1116"/>
      <c r="F3" s="1116"/>
      <c r="G3" s="1116"/>
      <c r="H3" s="1116"/>
      <c r="I3" s="1116"/>
      <c r="J3" s="203" t="s">
        <v>469</v>
      </c>
      <c r="K3" s="203"/>
      <c r="L3" s="203"/>
    </row>
    <row r="4" spans="1:12" ht="15.75">
      <c r="A4" s="1118" t="s">
        <v>454</v>
      </c>
      <c r="B4" s="1118"/>
      <c r="C4" s="1118"/>
      <c r="D4" s="1119"/>
      <c r="E4" s="1119"/>
      <c r="F4" s="1119"/>
      <c r="G4" s="1119"/>
      <c r="H4" s="1119"/>
      <c r="I4" s="1119"/>
      <c r="J4" s="1015" t="s">
        <v>411</v>
      </c>
      <c r="K4" s="1015"/>
      <c r="L4" s="1015"/>
    </row>
    <row r="5" spans="1:13" ht="15.75">
      <c r="A5" s="333"/>
      <c r="B5" s="333"/>
      <c r="C5" s="334"/>
      <c r="D5" s="334"/>
      <c r="E5" s="202"/>
      <c r="J5" s="335" t="s">
        <v>455</v>
      </c>
      <c r="K5" s="250"/>
      <c r="L5" s="250"/>
      <c r="M5" s="250"/>
    </row>
    <row r="6" spans="1:13" s="338" customFormat="1" ht="24.75" customHeight="1">
      <c r="A6" s="1122" t="s">
        <v>72</v>
      </c>
      <c r="B6" s="1123"/>
      <c r="C6" s="1117" t="s">
        <v>456</v>
      </c>
      <c r="D6" s="1117"/>
      <c r="E6" s="1117"/>
      <c r="F6" s="1117"/>
      <c r="G6" s="1117"/>
      <c r="H6" s="1117"/>
      <c r="I6" s="1117" t="s">
        <v>325</v>
      </c>
      <c r="J6" s="1117"/>
      <c r="K6" s="1117"/>
      <c r="L6" s="1117"/>
      <c r="M6" s="337"/>
    </row>
    <row r="7" spans="1:13" s="338" customFormat="1" ht="17.25" customHeight="1">
      <c r="A7" s="1124"/>
      <c r="B7" s="1125"/>
      <c r="C7" s="1117" t="s">
        <v>38</v>
      </c>
      <c r="D7" s="1117"/>
      <c r="E7" s="1117" t="s">
        <v>7</v>
      </c>
      <c r="F7" s="1117"/>
      <c r="G7" s="1117"/>
      <c r="H7" s="1117"/>
      <c r="I7" s="1117" t="s">
        <v>326</v>
      </c>
      <c r="J7" s="1117"/>
      <c r="K7" s="1117" t="s">
        <v>327</v>
      </c>
      <c r="L7" s="1117"/>
      <c r="M7" s="337"/>
    </row>
    <row r="8" spans="1:12" s="338" customFormat="1" ht="27.75" customHeight="1">
      <c r="A8" s="1124"/>
      <c r="B8" s="1125"/>
      <c r="C8" s="1117"/>
      <c r="D8" s="1117"/>
      <c r="E8" s="1117" t="s">
        <v>328</v>
      </c>
      <c r="F8" s="1117"/>
      <c r="G8" s="1117" t="s">
        <v>329</v>
      </c>
      <c r="H8" s="1117"/>
      <c r="I8" s="1117"/>
      <c r="J8" s="1117"/>
      <c r="K8" s="1117"/>
      <c r="L8" s="1117"/>
    </row>
    <row r="9" spans="1:12" s="338" customFormat="1" ht="24.75" customHeight="1">
      <c r="A9" s="1126"/>
      <c r="B9" s="1127"/>
      <c r="C9" s="336" t="s">
        <v>330</v>
      </c>
      <c r="D9" s="336" t="s">
        <v>10</v>
      </c>
      <c r="E9" s="336" t="s">
        <v>3</v>
      </c>
      <c r="F9" s="336" t="s">
        <v>331</v>
      </c>
      <c r="G9" s="336" t="s">
        <v>3</v>
      </c>
      <c r="H9" s="336" t="s">
        <v>331</v>
      </c>
      <c r="I9" s="336" t="s">
        <v>3</v>
      </c>
      <c r="J9" s="336" t="s">
        <v>331</v>
      </c>
      <c r="K9" s="336" t="s">
        <v>3</v>
      </c>
      <c r="L9" s="336" t="s">
        <v>331</v>
      </c>
    </row>
    <row r="10" spans="1:12" s="340" customFormat="1" ht="15.75">
      <c r="A10" s="1050" t="s">
        <v>6</v>
      </c>
      <c r="B10" s="1051"/>
      <c r="C10" s="339">
        <v>1</v>
      </c>
      <c r="D10" s="339">
        <v>2</v>
      </c>
      <c r="E10" s="339">
        <v>3</v>
      </c>
      <c r="F10" s="339">
        <v>4</v>
      </c>
      <c r="G10" s="339">
        <v>5</v>
      </c>
      <c r="H10" s="339">
        <v>6</v>
      </c>
      <c r="I10" s="339">
        <v>7</v>
      </c>
      <c r="J10" s="339">
        <v>8</v>
      </c>
      <c r="K10" s="339">
        <v>9</v>
      </c>
      <c r="L10" s="339">
        <v>10</v>
      </c>
    </row>
    <row r="11" spans="1:12" s="340" customFormat="1" ht="30.75" customHeight="1">
      <c r="A11" s="1039" t="s">
        <v>406</v>
      </c>
      <c r="B11" s="1040"/>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026" t="s">
        <v>407</v>
      </c>
      <c r="B12" s="1027"/>
      <c r="C12" s="258">
        <v>0</v>
      </c>
      <c r="D12" s="258">
        <v>0</v>
      </c>
      <c r="E12" s="258">
        <v>0</v>
      </c>
      <c r="F12" s="258">
        <v>0</v>
      </c>
      <c r="G12" s="258">
        <v>0</v>
      </c>
      <c r="H12" s="258">
        <v>0</v>
      </c>
      <c r="I12" s="258">
        <v>0</v>
      </c>
      <c r="J12" s="258">
        <v>0</v>
      </c>
      <c r="K12" s="258">
        <v>0</v>
      </c>
      <c r="L12" s="258">
        <v>0</v>
      </c>
    </row>
    <row r="13" spans="1:32" s="340" customFormat="1" ht="17.25" customHeight="1">
      <c r="A13" s="1034" t="s">
        <v>37</v>
      </c>
      <c r="B13" s="1028"/>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376</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408</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379</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380</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381</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382</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387</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389</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390</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391</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393</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031" t="s">
        <v>394</v>
      </c>
      <c r="C28" s="1031"/>
      <c r="D28" s="1031"/>
      <c r="E28" s="213"/>
      <c r="F28" s="267"/>
      <c r="G28" s="267"/>
      <c r="H28" s="1030" t="s">
        <v>394</v>
      </c>
      <c r="I28" s="1030"/>
      <c r="J28" s="1030"/>
      <c r="K28" s="1030"/>
      <c r="L28" s="1030"/>
      <c r="AG28" s="201" t="s">
        <v>395</v>
      </c>
      <c r="AI28" s="199">
        <f>82/88</f>
        <v>0.9318181818181818</v>
      </c>
    </row>
    <row r="29" spans="1:12" s="201" customFormat="1" ht="19.5" customHeight="1">
      <c r="A29" s="211"/>
      <c r="B29" s="1032" t="s">
        <v>332</v>
      </c>
      <c r="C29" s="1032"/>
      <c r="D29" s="1032"/>
      <c r="E29" s="213"/>
      <c r="F29" s="214"/>
      <c r="G29" s="214"/>
      <c r="H29" s="1033" t="s">
        <v>250</v>
      </c>
      <c r="I29" s="1033"/>
      <c r="J29" s="1033"/>
      <c r="K29" s="1033"/>
      <c r="L29" s="1033"/>
    </row>
    <row r="30" spans="1:12" s="205" customFormat="1" ht="15" customHeight="1">
      <c r="A30" s="211"/>
      <c r="B30" s="1121"/>
      <c r="C30" s="1121"/>
      <c r="D30" s="1121"/>
      <c r="E30" s="213"/>
      <c r="F30" s="214"/>
      <c r="G30" s="214"/>
      <c r="H30" s="994"/>
      <c r="I30" s="994"/>
      <c r="J30" s="994"/>
      <c r="K30" s="994"/>
      <c r="L30" s="994"/>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128" t="s">
        <v>398</v>
      </c>
      <c r="C33" s="1128"/>
      <c r="D33" s="1128"/>
      <c r="E33" s="345"/>
      <c r="F33" s="345"/>
      <c r="G33" s="345"/>
      <c r="H33" s="345"/>
      <c r="I33" s="345"/>
      <c r="J33" s="346" t="s">
        <v>398</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120" t="s">
        <v>333</v>
      </c>
      <c r="C37" s="1120"/>
      <c r="D37" s="1120"/>
      <c r="E37" s="1120"/>
      <c r="F37" s="1120"/>
      <c r="G37" s="1120"/>
      <c r="H37" s="1120"/>
      <c r="I37" s="1120"/>
      <c r="J37" s="1120"/>
      <c r="K37" s="348"/>
      <c r="L37" s="303"/>
      <c r="M37" s="274"/>
      <c r="N37" s="274"/>
      <c r="O37" s="274"/>
    </row>
    <row r="38" spans="2:12" s="193" customFormat="1" ht="18.75" hidden="1">
      <c r="B38" s="245" t="s">
        <v>334</v>
      </c>
      <c r="C38" s="195"/>
      <c r="D38" s="195"/>
      <c r="E38" s="195"/>
      <c r="F38" s="195"/>
      <c r="G38" s="195"/>
      <c r="H38" s="195"/>
      <c r="I38" s="195"/>
      <c r="J38" s="195"/>
      <c r="K38" s="347"/>
      <c r="L38" s="195"/>
    </row>
    <row r="39" spans="2:12" ht="18.75" hidden="1">
      <c r="B39" s="349" t="s">
        <v>335</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895" t="s">
        <v>440</v>
      </c>
      <c r="C41" s="895"/>
      <c r="D41" s="895"/>
      <c r="E41" s="219"/>
      <c r="F41" s="219"/>
      <c r="G41" s="191"/>
      <c r="H41" s="896" t="s">
        <v>352</v>
      </c>
      <c r="I41" s="896"/>
      <c r="J41" s="896"/>
      <c r="K41" s="896"/>
      <c r="L41" s="896"/>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129" t="s">
        <v>482</v>
      </c>
      <c r="M1" s="1130"/>
      <c r="N1" s="1130"/>
      <c r="O1" s="374"/>
      <c r="P1" s="374"/>
      <c r="Q1" s="374"/>
      <c r="R1" s="374"/>
      <c r="S1" s="374"/>
      <c r="T1" s="374"/>
      <c r="U1" s="374"/>
      <c r="V1" s="374"/>
      <c r="W1" s="374"/>
      <c r="X1" s="374"/>
      <c r="Y1" s="375"/>
    </row>
    <row r="2" spans="11:17" ht="34.5" customHeight="1">
      <c r="K2" s="358"/>
      <c r="L2" s="1131" t="s">
        <v>489</v>
      </c>
      <c r="M2" s="1132"/>
      <c r="N2" s="1133"/>
      <c r="O2" s="38"/>
      <c r="P2" s="360"/>
      <c r="Q2" s="356"/>
    </row>
    <row r="3" spans="11:18" ht="31.5" customHeight="1">
      <c r="K3" s="358"/>
      <c r="L3" s="363" t="s">
        <v>498</v>
      </c>
      <c r="M3" s="364">
        <f>'06'!C11</f>
        <v>14210</v>
      </c>
      <c r="N3" s="364"/>
      <c r="O3" s="364"/>
      <c r="P3" s="361"/>
      <c r="Q3" s="357"/>
      <c r="R3" s="354"/>
    </row>
    <row r="4" spans="11:18" ht="30" customHeight="1">
      <c r="K4" s="358"/>
      <c r="L4" s="365" t="s">
        <v>483</v>
      </c>
      <c r="M4" s="366">
        <f>'06'!D11</f>
        <v>5713</v>
      </c>
      <c r="N4" s="364"/>
      <c r="O4" s="364"/>
      <c r="P4" s="361"/>
      <c r="Q4" s="357"/>
      <c r="R4" s="354"/>
    </row>
    <row r="5" spans="11:18" ht="31.5" customHeight="1">
      <c r="K5" s="358"/>
      <c r="L5" s="365" t="s">
        <v>484</v>
      </c>
      <c r="M5" s="366">
        <f>'06'!E11</f>
        <v>8497</v>
      </c>
      <c r="N5" s="364"/>
      <c r="O5" s="364"/>
      <c r="P5" s="361"/>
      <c r="Q5" s="357"/>
      <c r="R5" s="354"/>
    </row>
    <row r="6" spans="11:18" ht="27" customHeight="1">
      <c r="K6" s="358"/>
      <c r="L6" s="363" t="s">
        <v>485</v>
      </c>
      <c r="M6" s="364">
        <f>'06'!F11</f>
        <v>224</v>
      </c>
      <c r="N6" s="364"/>
      <c r="O6" s="364"/>
      <c r="P6" s="361"/>
      <c r="Q6" s="357"/>
      <c r="R6" s="354"/>
    </row>
    <row r="7" spans="11:18" s="351" customFormat="1" ht="30" customHeight="1">
      <c r="K7" s="359"/>
      <c r="L7" s="367" t="s">
        <v>525</v>
      </c>
      <c r="M7" s="364">
        <f>'06'!H11</f>
        <v>13986</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8.39288112827401</v>
      </c>
      <c r="N9" s="364"/>
      <c r="O9" s="364"/>
      <c r="P9" s="361"/>
      <c r="Q9" s="357"/>
      <c r="R9" s="354"/>
    </row>
    <row r="10" spans="11:18" ht="33" customHeight="1">
      <c r="K10" s="358"/>
      <c r="L10" s="363" t="s">
        <v>526</v>
      </c>
      <c r="M10" s="364">
        <f>'06'!I11</f>
        <v>10825</v>
      </c>
      <c r="N10" s="364" t="s">
        <v>486</v>
      </c>
      <c r="O10" s="370">
        <f>M10/M7</f>
        <v>0.773988273988274</v>
      </c>
      <c r="P10" s="361"/>
      <c r="Q10" s="357"/>
      <c r="R10" s="354"/>
    </row>
    <row r="11" spans="11:18" ht="22.5" customHeight="1">
      <c r="K11" s="358"/>
      <c r="L11" s="363" t="s">
        <v>528</v>
      </c>
      <c r="M11" s="364">
        <f>'06'!Q11</f>
        <v>3161</v>
      </c>
      <c r="N11" s="364" t="s">
        <v>486</v>
      </c>
      <c r="O11" s="370">
        <f>M11/M7</f>
        <v>0.226011726011726</v>
      </c>
      <c r="P11" s="361"/>
      <c r="Q11" s="357"/>
      <c r="R11" s="354"/>
    </row>
    <row r="12" spans="11:18" ht="34.5" customHeight="1">
      <c r="K12" s="358"/>
      <c r="L12" s="363" t="s">
        <v>529</v>
      </c>
      <c r="M12" s="364">
        <f>'06'!J11+'06'!K11</f>
        <v>6421</v>
      </c>
      <c r="N12" s="363"/>
      <c r="O12" s="363"/>
      <c r="P12" s="355"/>
      <c r="R12" s="355"/>
    </row>
    <row r="13" spans="11:18" ht="33.75" customHeight="1">
      <c r="K13" s="358"/>
      <c r="L13" s="363" t="s">
        <v>530</v>
      </c>
      <c r="M13" s="370">
        <f>M12/M7</f>
        <v>0.4591019591019591</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487</v>
      </c>
      <c r="M18" s="377">
        <f>M13-M17</f>
        <v>-0.04392020342322561</v>
      </c>
      <c r="N18" s="364"/>
      <c r="O18" s="364"/>
      <c r="P18" s="361"/>
      <c r="R18" s="355"/>
    </row>
    <row r="19" spans="11:18" ht="24.75" customHeight="1">
      <c r="K19" s="358"/>
      <c r="L19" s="363" t="s">
        <v>533</v>
      </c>
      <c r="M19" s="364">
        <f>'06'!J11</f>
        <v>6147</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0.5678521939953811</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-0.10480967650821604</v>
      </c>
      <c r="N30" s="364"/>
      <c r="O30" s="364"/>
      <c r="P30" s="361"/>
      <c r="R30" s="355"/>
    </row>
    <row r="31" spans="11:18" ht="24.75" customHeight="1">
      <c r="K31" s="358"/>
      <c r="L31" s="363" t="s">
        <v>537</v>
      </c>
      <c r="M31" s="364">
        <f>'06'!R11</f>
        <v>7565</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6846</v>
      </c>
      <c r="N33" s="378" t="s">
        <v>488</v>
      </c>
      <c r="O33" s="377">
        <f>(M31-M32)/M32</f>
        <v>9.521557719054242</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490</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1484684522.3</v>
      </c>
      <c r="N42" s="364"/>
      <c r="O42" s="364"/>
      <c r="P42" s="355"/>
      <c r="R42" s="355"/>
    </row>
    <row r="43" spans="11:18" ht="24.75" customHeight="1">
      <c r="K43" s="358"/>
      <c r="L43" s="372" t="s">
        <v>132</v>
      </c>
      <c r="M43" s="364">
        <f>'07'!D11</f>
        <v>1015173566</v>
      </c>
      <c r="N43" s="364"/>
      <c r="O43" s="364"/>
      <c r="P43" s="355"/>
      <c r="R43" s="355"/>
    </row>
    <row r="44" spans="11:18" ht="24.75" customHeight="1">
      <c r="K44" s="358"/>
      <c r="L44" s="372" t="s">
        <v>484</v>
      </c>
      <c r="M44" s="364">
        <f>'07'!E11</f>
        <v>469510956.3</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64642917</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1420041605.3</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491</v>
      </c>
      <c r="M52" s="378">
        <f>M50-M51</f>
        <v>1365813782.858</v>
      </c>
      <c r="N52" s="364"/>
      <c r="O52" s="364"/>
      <c r="P52" s="355"/>
      <c r="R52" s="355"/>
    </row>
    <row r="53" spans="11:18" ht="24.75" customHeight="1">
      <c r="K53" s="358"/>
      <c r="L53" s="386" t="s">
        <v>492</v>
      </c>
      <c r="M53" s="377">
        <f>(M52/M51)</f>
        <v>25.186587278491995</v>
      </c>
      <c r="N53" s="364"/>
      <c r="O53" s="364"/>
      <c r="P53" s="355"/>
      <c r="R53" s="355"/>
    </row>
    <row r="54" spans="11:18" ht="24.75" customHeight="1">
      <c r="K54" s="358"/>
      <c r="L54" s="372" t="s">
        <v>544</v>
      </c>
      <c r="M54" s="364">
        <f>'07'!I11</f>
        <v>912401265.3</v>
      </c>
      <c r="N54" s="364" t="s">
        <v>493</v>
      </c>
      <c r="O54" s="370">
        <f>'07'!I11/'07'!H11</f>
        <v>0.6425172768844648</v>
      </c>
      <c r="P54" s="355"/>
      <c r="R54" s="355"/>
    </row>
    <row r="55" spans="11:18" ht="24.75" customHeight="1">
      <c r="K55" s="358"/>
      <c r="L55" s="372" t="s">
        <v>545</v>
      </c>
      <c r="M55" s="364">
        <f>'07'!R11</f>
        <v>507640340</v>
      </c>
      <c r="N55" s="364" t="s">
        <v>493</v>
      </c>
      <c r="O55" s="370">
        <f>'07'!R11/'07'!H11</f>
        <v>0.3574827231155352</v>
      </c>
      <c r="P55" s="355"/>
      <c r="R55" s="355"/>
    </row>
    <row r="56" spans="11:18" ht="24.75" customHeight="1">
      <c r="K56" s="358"/>
      <c r="L56" s="372" t="s">
        <v>546</v>
      </c>
      <c r="M56" s="364">
        <f>'07'!J11+'07'!K11+'07'!L11</f>
        <v>241941715.3</v>
      </c>
      <c r="N56" s="364" t="s">
        <v>493</v>
      </c>
      <c r="O56" s="370">
        <f>M56/'07'!H11</f>
        <v>0.17037649770049312</v>
      </c>
      <c r="P56" s="355"/>
      <c r="R56" s="355"/>
    </row>
    <row r="57" spans="11:18" ht="24.75" customHeight="1">
      <c r="K57" s="358"/>
      <c r="L57" s="373" t="s">
        <v>547</v>
      </c>
      <c r="M57" s="369">
        <f>'[7]M7 Thop tien CHV'!$H$12+'[7]M7 Thop tien CHV'!$I$12+'[7]M7 Thop tien CHV'!$K$12</f>
        <v>2217726.5</v>
      </c>
      <c r="N57" s="369" t="s">
        <v>493</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0.1294800279524778</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164656226.3</v>
      </c>
      <c r="N63" s="364" t="s">
        <v>494</v>
      </c>
      <c r="O63" s="370">
        <f>'07'!J11/'07'!I11</f>
        <v>0.18046470622315566</v>
      </c>
      <c r="P63" s="355"/>
      <c r="R63" s="355"/>
    </row>
    <row r="64" spans="11:16" ht="24.75" customHeight="1">
      <c r="K64" s="358"/>
      <c r="L64" s="373" t="s">
        <v>550</v>
      </c>
      <c r="M64" s="369">
        <f>'[7]M7 Thop tien CHV'!$H$12</f>
        <v>2212774.5</v>
      </c>
      <c r="N64" s="369" t="s">
        <v>495</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0.166221204903342</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1178099890</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496</v>
      </c>
      <c r="M76" s="378">
        <f>M72-M73</f>
        <v>1129973079.638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497</v>
      </c>
      <c r="M79" s="377">
        <f>M76/M73</f>
        <v>23.479076862534086</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G11"/>
  <sheetViews>
    <sheetView zoomScalePageLayoutView="0" workbookViewId="0" topLeftCell="A1">
      <selection activeCell="B6" sqref="B6"/>
    </sheetView>
  </sheetViews>
  <sheetFormatPr defaultColWidth="9.00390625" defaultRowHeight="15.75"/>
  <cols>
    <col min="1" max="1" width="23.50390625" style="0" customWidth="1"/>
    <col min="2" max="2" width="66.125" style="0" customWidth="1"/>
    <col min="7" max="7" width="9.875" style="0" bestFit="1" customWidth="1"/>
  </cols>
  <sheetData>
    <row r="2" spans="1:2" ht="62.25" customHeight="1">
      <c r="A2" s="1134" t="s">
        <v>583</v>
      </c>
      <c r="B2" s="1134"/>
    </row>
    <row r="3" spans="1:2" ht="22.5" customHeight="1">
      <c r="A3" s="507" t="s">
        <v>558</v>
      </c>
      <c r="B3" s="508" t="s">
        <v>760</v>
      </c>
    </row>
    <row r="4" spans="1:2" ht="22.5" customHeight="1">
      <c r="A4" s="507" t="s">
        <v>556</v>
      </c>
      <c r="B4" s="508" t="s">
        <v>660</v>
      </c>
    </row>
    <row r="5" spans="1:7" ht="22.5" customHeight="1">
      <c r="A5" s="507" t="s">
        <v>559</v>
      </c>
      <c r="B5" s="833" t="s">
        <v>762</v>
      </c>
      <c r="G5" s="669"/>
    </row>
    <row r="6" spans="1:7" ht="22.5" customHeight="1">
      <c r="A6" s="507" t="s">
        <v>560</v>
      </c>
      <c r="B6" s="552" t="s">
        <v>661</v>
      </c>
      <c r="G6" s="669"/>
    </row>
    <row r="7" spans="1:2" ht="22.5" customHeight="1">
      <c r="A7" s="507" t="s">
        <v>561</v>
      </c>
      <c r="B7" s="552" t="s">
        <v>518</v>
      </c>
    </row>
    <row r="8" spans="1:2" ht="15.75">
      <c r="A8" s="641" t="s">
        <v>562</v>
      </c>
      <c r="B8" s="508" t="s">
        <v>761</v>
      </c>
    </row>
    <row r="10" spans="1:2" ht="62.25" customHeight="1">
      <c r="A10" s="1135" t="s">
        <v>656</v>
      </c>
      <c r="B10" s="1135"/>
    </row>
    <row r="11" spans="1:2" ht="15.75">
      <c r="A11" s="1136" t="s">
        <v>582</v>
      </c>
      <c r="B11" s="1136"/>
    </row>
  </sheetData>
  <sheetProtection/>
  <mergeCells count="3">
    <mergeCell ref="A2:B2"/>
    <mergeCell ref="A10:B10"/>
    <mergeCell ref="A11:B11"/>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0"/>
  </sheetPr>
  <dimension ref="A1:Q26"/>
  <sheetViews>
    <sheetView showZeros="0" zoomScale="85" zoomScaleNormal="85" zoomScaleSheetLayoutView="85" zoomScalePageLayoutView="0" workbookViewId="0" topLeftCell="A4">
      <selection activeCell="I19" sqref="I19"/>
    </sheetView>
  </sheetViews>
  <sheetFormatPr defaultColWidth="9.00390625" defaultRowHeight="15.75"/>
  <cols>
    <col min="1" max="1" width="4.125" style="434" customWidth="1"/>
    <col min="2" max="2" width="23.25390625" style="388" customWidth="1"/>
    <col min="3" max="14" width="8.875" style="388" customWidth="1"/>
    <col min="15" max="16384" width="9.00390625" style="388" customWidth="1"/>
  </cols>
  <sheetData>
    <row r="1" spans="1:14" ht="19.5" customHeight="1">
      <c r="A1" s="1149" t="s">
        <v>29</v>
      </c>
      <c r="B1" s="1149"/>
      <c r="C1" s="412"/>
      <c r="D1" s="1150" t="s">
        <v>82</v>
      </c>
      <c r="E1" s="1150"/>
      <c r="F1" s="1150"/>
      <c r="G1" s="1150"/>
      <c r="H1" s="1150"/>
      <c r="I1" s="1150"/>
      <c r="J1" s="1150"/>
      <c r="K1" s="1150"/>
      <c r="L1" s="1151" t="s">
        <v>557</v>
      </c>
      <c r="M1" s="1151"/>
      <c r="N1" s="1151"/>
    </row>
    <row r="2" spans="1:16" ht="16.5" customHeight="1">
      <c r="A2" s="414" t="s">
        <v>343</v>
      </c>
      <c r="B2" s="414"/>
      <c r="C2" s="414"/>
      <c r="D2" s="1150" t="s">
        <v>118</v>
      </c>
      <c r="E2" s="1150"/>
      <c r="F2" s="1150"/>
      <c r="G2" s="1150"/>
      <c r="H2" s="1150"/>
      <c r="I2" s="1150"/>
      <c r="J2" s="1150"/>
      <c r="K2" s="1150"/>
      <c r="L2" s="1152" t="str">
        <f>'Thong tin'!B4</f>
        <v>CTHADS tỉnh Bình Phước</v>
      </c>
      <c r="M2" s="1152"/>
      <c r="N2" s="1152"/>
      <c r="P2" s="389"/>
    </row>
    <row r="3" spans="1:16" ht="16.5" customHeight="1">
      <c r="A3" s="414" t="s">
        <v>344</v>
      </c>
      <c r="B3" s="414"/>
      <c r="C3" s="411"/>
      <c r="D3" s="1153" t="str">
        <f>'Thong tin'!B3</f>
        <v>9 tháng / năm 2018</v>
      </c>
      <c r="E3" s="1153"/>
      <c r="F3" s="1153"/>
      <c r="G3" s="1153"/>
      <c r="H3" s="1153"/>
      <c r="I3" s="1153"/>
      <c r="J3" s="1153"/>
      <c r="K3" s="1153"/>
      <c r="L3" s="1151" t="s">
        <v>523</v>
      </c>
      <c r="M3" s="1151"/>
      <c r="N3" s="1151"/>
      <c r="P3" s="390"/>
    </row>
    <row r="4" spans="1:16" ht="16.5" customHeight="1">
      <c r="A4" s="415" t="s">
        <v>119</v>
      </c>
      <c r="B4" s="416"/>
      <c r="C4" s="417"/>
      <c r="D4" s="418"/>
      <c r="E4" s="418"/>
      <c r="F4" s="417"/>
      <c r="G4" s="419"/>
      <c r="H4" s="419"/>
      <c r="I4" s="419"/>
      <c r="J4" s="417"/>
      <c r="K4" s="418"/>
      <c r="L4" s="1152" t="s">
        <v>411</v>
      </c>
      <c r="M4" s="1152"/>
      <c r="N4" s="1152"/>
      <c r="P4" s="390"/>
    </row>
    <row r="5" spans="1:16" ht="16.5" customHeight="1">
      <c r="A5" s="420"/>
      <c r="B5" s="417"/>
      <c r="C5" s="417"/>
      <c r="D5" s="417"/>
      <c r="E5" s="417"/>
      <c r="F5" s="421"/>
      <c r="G5" s="422"/>
      <c r="H5" s="422"/>
      <c r="I5" s="422"/>
      <c r="J5" s="421"/>
      <c r="K5" s="423"/>
      <c r="L5" s="1166" t="s">
        <v>8</v>
      </c>
      <c r="M5" s="1166"/>
      <c r="N5" s="1166"/>
      <c r="P5" s="390"/>
    </row>
    <row r="6" spans="1:16" ht="18.75" customHeight="1">
      <c r="A6" s="1154" t="s">
        <v>69</v>
      </c>
      <c r="B6" s="1155"/>
      <c r="C6" s="1160" t="s">
        <v>38</v>
      </c>
      <c r="D6" s="1160" t="s">
        <v>336</v>
      </c>
      <c r="E6" s="1162"/>
      <c r="F6" s="1162"/>
      <c r="G6" s="1162"/>
      <c r="H6" s="1162"/>
      <c r="I6" s="1162"/>
      <c r="J6" s="1162"/>
      <c r="K6" s="1162"/>
      <c r="L6" s="1162"/>
      <c r="M6" s="1162"/>
      <c r="N6" s="1163"/>
      <c r="P6" s="390"/>
    </row>
    <row r="7" spans="1:16" ht="20.25" customHeight="1">
      <c r="A7" s="1156"/>
      <c r="B7" s="1157"/>
      <c r="C7" s="1161"/>
      <c r="D7" s="1164" t="s">
        <v>120</v>
      </c>
      <c r="E7" s="1142" t="s">
        <v>121</v>
      </c>
      <c r="F7" s="1143"/>
      <c r="G7" s="1144"/>
      <c r="H7" s="1138" t="s">
        <v>122</v>
      </c>
      <c r="I7" s="1138" t="s">
        <v>123</v>
      </c>
      <c r="J7" s="1138" t="s">
        <v>124</v>
      </c>
      <c r="K7" s="1138" t="s">
        <v>125</v>
      </c>
      <c r="L7" s="1138" t="s">
        <v>126</v>
      </c>
      <c r="M7" s="1138" t="s">
        <v>127</v>
      </c>
      <c r="N7" s="1147" t="s">
        <v>128</v>
      </c>
      <c r="O7" s="390"/>
      <c r="P7" s="390"/>
    </row>
    <row r="8" spans="1:16" ht="21" customHeight="1">
      <c r="A8" s="1156"/>
      <c r="B8" s="1157"/>
      <c r="C8" s="1161"/>
      <c r="D8" s="1164"/>
      <c r="E8" s="1148" t="s">
        <v>37</v>
      </c>
      <c r="F8" s="1140" t="s">
        <v>7</v>
      </c>
      <c r="G8" s="1141"/>
      <c r="H8" s="1138"/>
      <c r="I8" s="1138"/>
      <c r="J8" s="1138"/>
      <c r="K8" s="1138"/>
      <c r="L8" s="1138"/>
      <c r="M8" s="1138"/>
      <c r="N8" s="1147"/>
      <c r="O8" s="1137"/>
      <c r="P8" s="1137"/>
    </row>
    <row r="9" spans="1:16" ht="20.25" customHeight="1">
      <c r="A9" s="1158"/>
      <c r="B9" s="1159"/>
      <c r="C9" s="1161"/>
      <c r="D9" s="1165"/>
      <c r="E9" s="1139"/>
      <c r="F9" s="553" t="s">
        <v>199</v>
      </c>
      <c r="G9" s="554" t="s">
        <v>200</v>
      </c>
      <c r="H9" s="1139"/>
      <c r="I9" s="1139"/>
      <c r="J9" s="1139"/>
      <c r="K9" s="1139"/>
      <c r="L9" s="1139"/>
      <c r="M9" s="1139"/>
      <c r="N9" s="1147"/>
      <c r="O9" s="391"/>
      <c r="P9" s="391"/>
    </row>
    <row r="10" spans="1:16" s="393" customFormat="1" ht="18.75" customHeight="1">
      <c r="A10" s="1145" t="s">
        <v>40</v>
      </c>
      <c r="B10" s="1146"/>
      <c r="C10" s="500">
        <v>1</v>
      </c>
      <c r="D10" s="500">
        <v>2</v>
      </c>
      <c r="E10" s="500">
        <v>3</v>
      </c>
      <c r="F10" s="500">
        <v>4</v>
      </c>
      <c r="G10" s="500">
        <v>5</v>
      </c>
      <c r="H10" s="500">
        <v>6</v>
      </c>
      <c r="I10" s="500">
        <v>7</v>
      </c>
      <c r="J10" s="500">
        <v>8</v>
      </c>
      <c r="K10" s="500">
        <v>9</v>
      </c>
      <c r="L10" s="500">
        <v>10</v>
      </c>
      <c r="M10" s="500">
        <v>11</v>
      </c>
      <c r="N10" s="500">
        <v>12</v>
      </c>
      <c r="O10" s="392"/>
      <c r="P10" s="392"/>
    </row>
    <row r="11" spans="1:17" ht="24" customHeight="1">
      <c r="A11" s="501" t="s">
        <v>0</v>
      </c>
      <c r="B11" s="425" t="s">
        <v>131</v>
      </c>
      <c r="C11" s="642">
        <f>IF((C12+C13)-C14=C16,(C12+C13),"Sai")</f>
        <v>10790</v>
      </c>
      <c r="D11" s="642">
        <f aca="true" t="shared" si="0" ref="D11:N11">IF((D12+D13)-D14=D16,(D12+D13),"Sai")</f>
        <v>3097</v>
      </c>
      <c r="E11" s="642">
        <f t="shared" si="0"/>
        <v>3537</v>
      </c>
      <c r="F11" s="642">
        <f t="shared" si="0"/>
        <v>99</v>
      </c>
      <c r="G11" s="642">
        <f t="shared" si="0"/>
        <v>3438</v>
      </c>
      <c r="H11" s="642">
        <f t="shared" si="0"/>
        <v>25</v>
      </c>
      <c r="I11" s="642">
        <f t="shared" si="0"/>
        <v>4043</v>
      </c>
      <c r="J11" s="642">
        <f t="shared" si="0"/>
        <v>86</v>
      </c>
      <c r="K11" s="642">
        <f t="shared" si="0"/>
        <v>2</v>
      </c>
      <c r="L11" s="642">
        <f t="shared" si="0"/>
        <v>0</v>
      </c>
      <c r="M11" s="642">
        <f t="shared" si="0"/>
        <v>0</v>
      </c>
      <c r="N11" s="642">
        <f t="shared" si="0"/>
        <v>0</v>
      </c>
      <c r="O11" s="390"/>
      <c r="P11" s="390"/>
      <c r="Q11" s="426"/>
    </row>
    <row r="12" spans="1:16" ht="24" customHeight="1">
      <c r="A12" s="502">
        <v>1</v>
      </c>
      <c r="B12" s="428" t="s">
        <v>132</v>
      </c>
      <c r="C12" s="642">
        <f>D12+E12+H12+I12+J12+K12+L12+M12+N12</f>
        <v>3225</v>
      </c>
      <c r="D12" s="671">
        <f>'[19]1COQUAN'!D12+'[10]M01'!D12+'[11]1-v-cd'!D12+'[13]01'!D12+'[14]1-v-cd'!D12+'[15]1-v-cd'!D12+'[16]1-v-cd'!D12+'[17]1-v-cd'!D12+'[18]1-v-cd'!D12+'[20]01'!D12+'[12]1-v-cd'!D12+'[21]01'!D12</f>
        <v>1387</v>
      </c>
      <c r="E12" s="643">
        <f>F12+G12</f>
        <v>1567</v>
      </c>
      <c r="F12" s="671">
        <f>'[19]1COQUAN'!F12+'[10]M01'!F12+'[11]1-v-cd'!F12+'[13]01'!F12+'[14]1-v-cd'!F12+'[15]1-v-cd'!F12+'[16]1-v-cd'!F12+'[17]1-v-cd'!F12+'[18]1-v-cd'!F12+'[20]01'!F12+'[12]1-v-cd'!F12+'[21]01'!F12</f>
        <v>49</v>
      </c>
      <c r="G12" s="671">
        <f>'[19]1COQUAN'!G12+'[10]M01'!G12+'[11]1-v-cd'!G12+'[13]01'!G12+'[14]1-v-cd'!G12+'[15]1-v-cd'!G12+'[16]1-v-cd'!G12+'[17]1-v-cd'!G12+'[18]1-v-cd'!G12+'[20]01'!G12+'[12]1-v-cd'!G12+'[21]01'!G12</f>
        <v>1518</v>
      </c>
      <c r="H12" s="671">
        <f>'[19]1COQUAN'!H12+'[10]M01'!H12+'[11]1-v-cd'!H12+'[13]01'!H12+'[14]1-v-cd'!H12+'[15]1-v-cd'!H12+'[16]1-v-cd'!H12+'[17]1-v-cd'!H12+'[18]1-v-cd'!H12+'[20]01'!H12+'[12]1-v-cd'!H12+'[21]01'!H12</f>
        <v>0</v>
      </c>
      <c r="I12" s="671">
        <f>'[19]1COQUAN'!I12+'[10]M01'!I12+'[11]1-v-cd'!I12+'[13]01'!I12+'[14]1-v-cd'!I12+'[15]1-v-cd'!I12+'[16]1-v-cd'!I12+'[17]1-v-cd'!I12+'[18]1-v-cd'!I12+'[20]01'!I12+'[12]1-v-cd'!I12+'[21]01'!I12</f>
        <v>237</v>
      </c>
      <c r="J12" s="671">
        <f>'[19]1COQUAN'!J12+'[10]M01'!J12+'[11]1-v-cd'!J12+'[13]01'!J12+'[14]1-v-cd'!J12+'[15]1-v-cd'!J12+'[16]1-v-cd'!J12+'[17]1-v-cd'!J12+'[18]1-v-cd'!J12+'[20]01'!J12+'[12]1-v-cd'!J12+'[21]01'!J12</f>
        <v>32</v>
      </c>
      <c r="K12" s="671">
        <f>'[19]1COQUAN'!K12+'[10]M01'!K12+'[11]1-v-cd'!K12+'[13]01'!K12+'[14]1-v-cd'!K12+'[15]1-v-cd'!K12+'[16]1-v-cd'!K12+'[17]1-v-cd'!K12+'[18]1-v-cd'!K12+'[20]01'!K12+'[12]1-v-cd'!K12+'[21]01'!K12</f>
        <v>2</v>
      </c>
      <c r="L12" s="671">
        <f>'[19]1COQUAN'!L12+'[10]M01'!L12+'[11]1-v-cd'!L12+'[13]01'!L12+'[14]1-v-cd'!L12+'[15]1-v-cd'!L12+'[16]1-v-cd'!L12+'[17]1-v-cd'!L12+'[18]1-v-cd'!L12+'[20]01'!L12+'[12]1-v-cd'!L12+'[21]01'!L12</f>
        <v>0</v>
      </c>
      <c r="M12" s="671">
        <f>'[19]1COQUAN'!M12+'[10]M01'!M12+'[11]1-v-cd'!M12+'[13]01'!M12+'[14]1-v-cd'!M12+'[15]1-v-cd'!M12+'[16]1-v-cd'!M12+'[17]1-v-cd'!M12+'[18]1-v-cd'!M12+'[20]01'!M12+'[12]1-v-cd'!M12+'[21]01'!M12</f>
        <v>0</v>
      </c>
      <c r="N12" s="671">
        <f>'[19]1COQUAN'!N12+'[10]M01'!N12+'[11]1-v-cd'!N12+'[13]01'!N12+'[14]1-v-cd'!N12+'[15]1-v-cd'!N12+'[16]1-v-cd'!N12+'[17]1-v-cd'!N12+'[18]1-v-cd'!N12+'[20]01'!N12+'[12]1-v-cd'!N12+'[21]01'!N12</f>
        <v>0</v>
      </c>
      <c r="O12" s="390"/>
      <c r="P12" s="390"/>
    </row>
    <row r="13" spans="1:16" ht="24" customHeight="1">
      <c r="A13" s="502">
        <v>2</v>
      </c>
      <c r="B13" s="428" t="s">
        <v>133</v>
      </c>
      <c r="C13" s="642">
        <f>D13+E13+H13+I13+J13+K13+L13+M13+N13</f>
        <v>7565</v>
      </c>
      <c r="D13" s="671">
        <f>'[19]1COQUAN'!D13+'[10]M01'!D13+'[11]1-v-cd'!D13+'[13]01'!D13+'[14]1-v-cd'!D13+'[15]1-v-cd'!D13+'[16]1-v-cd'!D13+'[17]1-v-cd'!D13+'[18]1-v-cd'!D13+'[20]01'!D13+'[12]1-v-cd'!D13+'[21]01'!D13</f>
        <v>1710</v>
      </c>
      <c r="E13" s="643">
        <f>F13+G13</f>
        <v>1970</v>
      </c>
      <c r="F13" s="671">
        <f>'[19]1COQUAN'!F13+'[10]M01'!F13+'[11]1-v-cd'!F13+'[13]01'!F13+'[14]1-v-cd'!F13+'[15]1-v-cd'!F13+'[16]1-v-cd'!F13+'[17]1-v-cd'!F13+'[18]1-v-cd'!F13+'[20]01'!F13+'[12]1-v-cd'!F13+'[21]01'!F13</f>
        <v>50</v>
      </c>
      <c r="G13" s="671">
        <f>'[19]1COQUAN'!G13+'[10]M01'!G13+'[11]1-v-cd'!G13+'[13]01'!G13+'[14]1-v-cd'!G13+'[15]1-v-cd'!G13+'[16]1-v-cd'!G13+'[17]1-v-cd'!G13+'[18]1-v-cd'!G13+'[20]01'!G13+'[12]1-v-cd'!G13+'[21]01'!G13</f>
        <v>1920</v>
      </c>
      <c r="H13" s="671">
        <f>'[19]1COQUAN'!H13+'[10]M01'!H13+'[11]1-v-cd'!H13+'[13]01'!H13+'[14]1-v-cd'!H13+'[15]1-v-cd'!H13+'[16]1-v-cd'!H13+'[17]1-v-cd'!H13+'[18]1-v-cd'!H13+'[20]01'!H13+'[12]1-v-cd'!H13+'[21]01'!H13</f>
        <v>25</v>
      </c>
      <c r="I13" s="671">
        <f>'[19]1COQUAN'!I13+'[10]M01'!I13+'[11]1-v-cd'!I13+'[13]01'!I13+'[14]1-v-cd'!I13+'[15]1-v-cd'!I13+'[16]1-v-cd'!I13+'[17]1-v-cd'!I13+'[18]1-v-cd'!I13+'[20]01'!I13+'[12]1-v-cd'!I13+'[21]01'!I13</f>
        <v>3806</v>
      </c>
      <c r="J13" s="671">
        <f>'[19]1COQUAN'!J13+'[10]M01'!J13+'[11]1-v-cd'!J13+'[13]01'!J13+'[14]1-v-cd'!J13+'[15]1-v-cd'!J13+'[16]1-v-cd'!J13+'[17]1-v-cd'!J13+'[18]1-v-cd'!J13+'[20]01'!J13+'[12]1-v-cd'!J13+'[21]01'!J13</f>
        <v>54</v>
      </c>
      <c r="K13" s="671">
        <f>'[19]1COQUAN'!K13+'[10]M01'!K13+'[11]1-v-cd'!K13+'[13]01'!K13+'[14]1-v-cd'!K13+'[15]1-v-cd'!K13+'[16]1-v-cd'!K13+'[17]1-v-cd'!K13+'[18]1-v-cd'!K13+'[20]01'!K13+'[12]1-v-cd'!K13+'[21]01'!K13</f>
        <v>0</v>
      </c>
      <c r="L13" s="671">
        <f>'[19]1COQUAN'!L13+'[10]M01'!L13+'[11]1-v-cd'!L13+'[13]01'!L13+'[14]1-v-cd'!L13+'[15]1-v-cd'!L13+'[16]1-v-cd'!L13+'[17]1-v-cd'!L13+'[18]1-v-cd'!L13+'[20]01'!L13+'[12]1-v-cd'!L13+'[21]01'!L13</f>
        <v>0</v>
      </c>
      <c r="M13" s="671">
        <f>'[19]1COQUAN'!M13+'[10]M01'!M13+'[11]1-v-cd'!M13+'[13]01'!M13+'[14]1-v-cd'!M13+'[15]1-v-cd'!M13+'[16]1-v-cd'!M13+'[17]1-v-cd'!M13+'[18]1-v-cd'!M13+'[20]01'!M13+'[12]1-v-cd'!M13+'[21]01'!M13</f>
        <v>0</v>
      </c>
      <c r="N13" s="671">
        <f>'[19]1COQUAN'!N13+'[10]M01'!N13+'[11]1-v-cd'!N13+'[13]01'!N13+'[14]1-v-cd'!N13+'[15]1-v-cd'!N13+'[16]1-v-cd'!N13+'[17]1-v-cd'!N13+'[18]1-v-cd'!N13+'[20]01'!N13+'[12]1-v-cd'!N13+'[21]01'!N13</f>
        <v>0</v>
      </c>
      <c r="O13" s="390"/>
      <c r="P13" s="390"/>
    </row>
    <row r="14" spans="1:16" ht="24" customHeight="1">
      <c r="A14" s="503" t="s">
        <v>1</v>
      </c>
      <c r="B14" s="395" t="s">
        <v>134</v>
      </c>
      <c r="C14" s="642">
        <f>D14+E14+H14+I14+J14+K14+L14+M14+N14</f>
        <v>161</v>
      </c>
      <c r="D14" s="671">
        <f>'[19]1COQUAN'!D14+'[10]M01'!D14+'[11]1-v-cd'!D14+'[13]01'!D14+'[14]1-v-cd'!D14+'[15]1-v-cd'!D14+'[16]1-v-cd'!D14+'[17]1-v-cd'!D14+'[18]1-v-cd'!D14+'[20]01'!D14+'[12]1-v-cd'!D14+'[21]01'!D14</f>
        <v>27</v>
      </c>
      <c r="E14" s="643">
        <f>F14+G14</f>
        <v>129</v>
      </c>
      <c r="F14" s="671">
        <f>'[19]1COQUAN'!F14+'[10]M01'!F14+'[11]1-v-cd'!F14+'[13]01'!F14+'[14]1-v-cd'!F14+'[15]1-v-cd'!F14+'[16]1-v-cd'!F14+'[17]1-v-cd'!F14+'[18]1-v-cd'!F14+'[20]01'!F14+'[12]1-v-cd'!F14+'[21]01'!F14</f>
        <v>2</v>
      </c>
      <c r="G14" s="671">
        <f>'[19]1COQUAN'!G14+'[10]M01'!G14+'[11]1-v-cd'!G14+'[13]01'!G14+'[14]1-v-cd'!G14+'[15]1-v-cd'!G14+'[16]1-v-cd'!G14+'[17]1-v-cd'!G14+'[18]1-v-cd'!G14+'[20]01'!G14+'[12]1-v-cd'!G14+'[21]01'!G14</f>
        <v>127</v>
      </c>
      <c r="H14" s="671">
        <f>'[19]1COQUAN'!H14+'[10]M01'!H14+'[11]1-v-cd'!H14+'[13]01'!H14+'[14]1-v-cd'!H14+'[15]1-v-cd'!H14+'[16]1-v-cd'!H14+'[17]1-v-cd'!H14+'[18]1-v-cd'!H14+'[20]01'!H14+'[12]1-v-cd'!H14+'[21]01'!H14</f>
        <v>0</v>
      </c>
      <c r="I14" s="671">
        <f>'[19]1COQUAN'!I14+'[10]M01'!I14+'[11]1-v-cd'!I14+'[13]01'!I14+'[14]1-v-cd'!I14+'[15]1-v-cd'!I14+'[16]1-v-cd'!I14+'[17]1-v-cd'!I14+'[18]1-v-cd'!I14+'[20]01'!I14+'[12]1-v-cd'!I14+'[21]01'!I14</f>
        <v>3</v>
      </c>
      <c r="J14" s="671">
        <f>'[19]1COQUAN'!J14+'[10]M01'!J14+'[11]1-v-cd'!J14+'[13]01'!J14+'[14]1-v-cd'!J14+'[15]1-v-cd'!J14+'[16]1-v-cd'!J14+'[17]1-v-cd'!J14+'[18]1-v-cd'!J14+'[20]01'!J14+'[12]1-v-cd'!J14+'[21]01'!J14</f>
        <v>2</v>
      </c>
      <c r="K14" s="671">
        <f>'[19]1COQUAN'!K14+'[10]M01'!K14+'[11]1-v-cd'!K14+'[13]01'!K14+'[14]1-v-cd'!K14+'[15]1-v-cd'!K14+'[16]1-v-cd'!K14+'[17]1-v-cd'!K14+'[18]1-v-cd'!K14+'[20]01'!K14+'[12]1-v-cd'!K14+'[21]01'!K14</f>
        <v>0</v>
      </c>
      <c r="L14" s="671">
        <f>'[19]1COQUAN'!L14+'[10]M01'!L14+'[11]1-v-cd'!L14+'[13]01'!L14+'[14]1-v-cd'!L14+'[15]1-v-cd'!L14+'[16]1-v-cd'!L14+'[17]1-v-cd'!L14+'[18]1-v-cd'!L14+'[20]01'!L14+'[12]1-v-cd'!L14+'[21]01'!L14</f>
        <v>0</v>
      </c>
      <c r="M14" s="671">
        <f>'[19]1COQUAN'!M14+'[10]M01'!M14+'[11]1-v-cd'!M14+'[13]01'!M14+'[14]1-v-cd'!M14+'[15]1-v-cd'!M14+'[16]1-v-cd'!M14+'[17]1-v-cd'!M14+'[18]1-v-cd'!M14+'[20]01'!M14+'[12]1-v-cd'!M14+'[21]01'!M14</f>
        <v>0</v>
      </c>
      <c r="N14" s="671">
        <f>'[19]1COQUAN'!N14+'[10]M01'!N14+'[11]1-v-cd'!N14+'[13]01'!N14+'[14]1-v-cd'!N14+'[15]1-v-cd'!N14+'[16]1-v-cd'!N14+'[17]1-v-cd'!N14+'[18]1-v-cd'!N14+'[20]01'!N14+'[12]1-v-cd'!N14+'[21]01'!N14</f>
        <v>0</v>
      </c>
      <c r="O14" s="390"/>
      <c r="P14" s="390"/>
    </row>
    <row r="15" spans="1:16" ht="24" customHeight="1">
      <c r="A15" s="503" t="s">
        <v>9</v>
      </c>
      <c r="B15" s="395" t="s">
        <v>135</v>
      </c>
      <c r="C15" s="642">
        <f>D15+E15+H15+I15+J15+K15+L15+M15+N15</f>
        <v>0</v>
      </c>
      <c r="D15" s="671">
        <f>'[19]1COQUAN'!D15+'[10]M01'!D15+'[11]1-v-cd'!D15+'[13]01'!D15+'[14]1-v-cd'!D15+'[15]1-v-cd'!D15+'[16]1-v-cd'!D15+'[17]1-v-cd'!D15+'[18]1-v-cd'!D15+'[20]01'!D15+'[12]1-v-cd'!D15+'[21]01'!D15</f>
        <v>0</v>
      </c>
      <c r="E15" s="643">
        <f>F15+G15</f>
        <v>0</v>
      </c>
      <c r="F15" s="671">
        <f>'[19]1COQUAN'!F15+'[10]M01'!F15+'[11]1-v-cd'!F15+'[13]01'!F15+'[14]1-v-cd'!F15+'[15]1-v-cd'!F15+'[16]1-v-cd'!F15+'[17]1-v-cd'!F15+'[18]1-v-cd'!F15+'[20]01'!F15+'[12]1-v-cd'!F15+'[21]01'!F15</f>
        <v>0</v>
      </c>
      <c r="G15" s="671">
        <f>'[19]1COQUAN'!G15+'[10]M01'!G15+'[11]1-v-cd'!G15+'[13]01'!G15+'[14]1-v-cd'!G15+'[15]1-v-cd'!G15+'[16]1-v-cd'!G15+'[17]1-v-cd'!G15+'[18]1-v-cd'!G15+'[20]01'!G15+'[12]1-v-cd'!G15+'[21]01'!G15</f>
        <v>0</v>
      </c>
      <c r="H15" s="671">
        <f>'[19]1COQUAN'!H15+'[10]M01'!H15+'[11]1-v-cd'!H15+'[13]01'!H15+'[14]1-v-cd'!H15+'[15]1-v-cd'!H15+'[16]1-v-cd'!H15+'[17]1-v-cd'!H15+'[18]1-v-cd'!H15+'[20]01'!H15+'[12]1-v-cd'!H15+'[21]01'!H15</f>
        <v>0</v>
      </c>
      <c r="I15" s="671">
        <f>'[19]1COQUAN'!I15+'[10]M01'!I15+'[11]1-v-cd'!I15+'[13]01'!I15+'[14]1-v-cd'!I15+'[15]1-v-cd'!I15+'[16]1-v-cd'!I15+'[17]1-v-cd'!I15+'[18]1-v-cd'!I15+'[20]01'!I15+'[12]1-v-cd'!I15+'[21]01'!I15</f>
        <v>0</v>
      </c>
      <c r="J15" s="671">
        <f>'[19]1COQUAN'!J15+'[10]M01'!J15+'[11]1-v-cd'!J15+'[13]01'!J15+'[14]1-v-cd'!J15+'[15]1-v-cd'!J15+'[16]1-v-cd'!J15+'[17]1-v-cd'!J15+'[18]1-v-cd'!J15+'[20]01'!J15+'[12]1-v-cd'!J15+'[21]01'!J15</f>
        <v>0</v>
      </c>
      <c r="K15" s="671">
        <f>'[19]1COQUAN'!K15+'[10]M01'!K15+'[11]1-v-cd'!K15+'[13]01'!K15+'[14]1-v-cd'!K15+'[15]1-v-cd'!K15+'[16]1-v-cd'!K15+'[17]1-v-cd'!K15+'[18]1-v-cd'!K15+'[20]01'!K15+'[12]1-v-cd'!K15+'[21]01'!K15</f>
        <v>0</v>
      </c>
      <c r="L15" s="671">
        <f>'[19]1COQUAN'!L15+'[10]M01'!L15+'[11]1-v-cd'!L15+'[13]01'!L15+'[14]1-v-cd'!L15+'[15]1-v-cd'!L15+'[16]1-v-cd'!L15+'[17]1-v-cd'!L15+'[18]1-v-cd'!L15+'[20]01'!L15+'[12]1-v-cd'!L15+'[21]01'!L15</f>
        <v>0</v>
      </c>
      <c r="M15" s="671">
        <f>'[19]1COQUAN'!M15+'[10]M01'!M15+'[11]1-v-cd'!M15+'[13]01'!M15+'[14]1-v-cd'!M15+'[15]1-v-cd'!M15+'[16]1-v-cd'!M15+'[17]1-v-cd'!M15+'[18]1-v-cd'!M15+'[20]01'!M15+'[12]1-v-cd'!M15+'[21]01'!M15</f>
        <v>0</v>
      </c>
      <c r="N15" s="671">
        <f>'[19]1COQUAN'!N15+'[10]M01'!N15+'[11]1-v-cd'!N15+'[13]01'!N15+'[14]1-v-cd'!N15+'[15]1-v-cd'!N15+'[16]1-v-cd'!N15+'[17]1-v-cd'!N15+'[18]1-v-cd'!N15+'[20]01'!N15+'[12]1-v-cd'!N15+'[21]01'!N15</f>
        <v>0</v>
      </c>
      <c r="O15" s="390"/>
      <c r="P15" s="390"/>
    </row>
    <row r="16" spans="1:15" ht="24" customHeight="1">
      <c r="A16" s="503" t="s">
        <v>136</v>
      </c>
      <c r="B16" s="395" t="s">
        <v>137</v>
      </c>
      <c r="C16" s="644">
        <f>C17+C25</f>
        <v>10629</v>
      </c>
      <c r="D16" s="644">
        <f aca="true" t="shared" si="1" ref="D16:N16">D17+D25</f>
        <v>3070</v>
      </c>
      <c r="E16" s="644">
        <f t="shared" si="1"/>
        <v>3408</v>
      </c>
      <c r="F16" s="644">
        <f t="shared" si="1"/>
        <v>97</v>
      </c>
      <c r="G16" s="644">
        <f t="shared" si="1"/>
        <v>3311</v>
      </c>
      <c r="H16" s="644">
        <f t="shared" si="1"/>
        <v>25</v>
      </c>
      <c r="I16" s="644">
        <f t="shared" si="1"/>
        <v>4040</v>
      </c>
      <c r="J16" s="644">
        <f t="shared" si="1"/>
        <v>84</v>
      </c>
      <c r="K16" s="644">
        <f t="shared" si="1"/>
        <v>2</v>
      </c>
      <c r="L16" s="644">
        <f t="shared" si="1"/>
        <v>0</v>
      </c>
      <c r="M16" s="644">
        <f t="shared" si="1"/>
        <v>0</v>
      </c>
      <c r="N16" s="642">
        <f t="shared" si="1"/>
        <v>0</v>
      </c>
      <c r="O16" s="390"/>
    </row>
    <row r="17" spans="1:15" ht="24" customHeight="1">
      <c r="A17" s="503" t="s">
        <v>52</v>
      </c>
      <c r="B17" s="429" t="s">
        <v>138</v>
      </c>
      <c r="C17" s="642">
        <f>C18+C19+C20+C21+C22+C23+C24</f>
        <v>8531</v>
      </c>
      <c r="D17" s="642">
        <f aca="true" t="shared" si="2" ref="D17:N17">D18+D19+D20+D21+D22+D23+D24</f>
        <v>2272</v>
      </c>
      <c r="E17" s="642">
        <f t="shared" si="2"/>
        <v>2215</v>
      </c>
      <c r="F17" s="642">
        <f t="shared" si="2"/>
        <v>81</v>
      </c>
      <c r="G17" s="642">
        <f t="shared" si="2"/>
        <v>2134</v>
      </c>
      <c r="H17" s="642">
        <f t="shared" si="2"/>
        <v>25</v>
      </c>
      <c r="I17" s="642">
        <f t="shared" si="2"/>
        <v>3945</v>
      </c>
      <c r="J17" s="642">
        <f t="shared" si="2"/>
        <v>74</v>
      </c>
      <c r="K17" s="642">
        <f t="shared" si="2"/>
        <v>0</v>
      </c>
      <c r="L17" s="642">
        <f t="shared" si="2"/>
        <v>0</v>
      </c>
      <c r="M17" s="642">
        <f t="shared" si="2"/>
        <v>0</v>
      </c>
      <c r="N17" s="642">
        <f t="shared" si="2"/>
        <v>0</v>
      </c>
      <c r="O17" s="390"/>
    </row>
    <row r="18" spans="1:15" ht="24" customHeight="1">
      <c r="A18" s="502" t="s">
        <v>54</v>
      </c>
      <c r="B18" s="428" t="s">
        <v>139</v>
      </c>
      <c r="C18" s="642">
        <f aca="true" t="shared" si="3" ref="C18:C25">D18+E18+H18+I18+J18+K18+L18+M18+N18</f>
        <v>5790</v>
      </c>
      <c r="D18" s="671">
        <f>'[19]1COQUAN'!D18+'[10]M01'!D18+'[11]1-v-cd'!D18+'[13]01'!D18+'[14]1-v-cd'!D18+'[15]1-v-cd'!D18+'[16]1-v-cd'!D18+'[17]1-v-cd'!D18+'[18]1-v-cd'!D18+'[20]01'!D18+'[12]1-v-cd'!D18+'[21]01'!D18</f>
        <v>1321</v>
      </c>
      <c r="E18" s="643">
        <f aca="true" t="shared" si="4" ref="E18:E25">F18+G18</f>
        <v>1444</v>
      </c>
      <c r="F18" s="671">
        <f>'[19]1COQUAN'!F18+'[10]M01'!F18+'[11]1-v-cd'!F18+'[13]01'!F18+'[14]1-v-cd'!F18+'[15]1-v-cd'!F18+'[16]1-v-cd'!F18+'[17]1-v-cd'!F18+'[18]1-v-cd'!F18+'[20]01'!F18+'[12]1-v-cd'!F18+'[21]01'!F18</f>
        <v>41</v>
      </c>
      <c r="G18" s="671">
        <f>'[19]1COQUAN'!G18+'[10]M01'!G18+'[11]1-v-cd'!G18+'[13]01'!G18+'[14]1-v-cd'!G18+'[15]1-v-cd'!G18+'[16]1-v-cd'!G18+'[17]1-v-cd'!G18+'[18]1-v-cd'!G18+'[20]01'!G18+'[12]1-v-cd'!G18+'[21]01'!G18</f>
        <v>1403</v>
      </c>
      <c r="H18" s="671">
        <f>'[19]1COQUAN'!H18+'[10]M01'!H18+'[11]1-v-cd'!H18+'[13]01'!H18+'[14]1-v-cd'!H18+'[15]1-v-cd'!H18+'[16]1-v-cd'!H18+'[17]1-v-cd'!H18+'[18]1-v-cd'!H18+'[20]01'!H18+'[12]1-v-cd'!H18+'[21]01'!H18</f>
        <v>10</v>
      </c>
      <c r="I18" s="671">
        <f>'[19]1COQUAN'!I18+'[10]M01'!I18+'[11]1-v-cd'!I18+'[13]01'!I18+'[14]1-v-cd'!I18+'[15]1-v-cd'!I18+'[16]1-v-cd'!I18+'[17]1-v-cd'!I18+'[18]1-v-cd'!I18+'[20]01'!I18+'[12]1-v-cd'!I18+'[21]01'!I18</f>
        <v>2981</v>
      </c>
      <c r="J18" s="671">
        <f>'[19]1COQUAN'!J18+'[10]M01'!J18+'[11]1-v-cd'!J18+'[13]01'!J18+'[14]1-v-cd'!J18+'[15]1-v-cd'!J18+'[16]1-v-cd'!J18+'[17]1-v-cd'!J18+'[18]1-v-cd'!J18+'[20]01'!J18+'[12]1-v-cd'!J18+'[21]01'!J18</f>
        <v>34</v>
      </c>
      <c r="K18" s="671">
        <f>'[19]1COQUAN'!K18+'[10]M01'!K18+'[11]1-v-cd'!K18+'[13]01'!K18+'[14]1-v-cd'!K18+'[15]1-v-cd'!K18+'[16]1-v-cd'!K18+'[17]1-v-cd'!K18+'[18]1-v-cd'!K18+'[20]01'!K18+'[12]1-v-cd'!K18+'[21]01'!K18</f>
        <v>0</v>
      </c>
      <c r="L18" s="671">
        <f>'[19]1COQUAN'!L18+'[10]M01'!L18+'[11]1-v-cd'!L18+'[13]01'!L18+'[14]1-v-cd'!L18+'[15]1-v-cd'!L18+'[16]1-v-cd'!L18+'[17]1-v-cd'!L18+'[18]1-v-cd'!L18+'[20]01'!L18+'[12]1-v-cd'!L18+'[21]01'!L18</f>
        <v>0</v>
      </c>
      <c r="M18" s="671">
        <f>'[19]1COQUAN'!M18+'[10]M01'!M18+'[11]1-v-cd'!M18+'[13]01'!M18+'[14]1-v-cd'!M18+'[15]1-v-cd'!M18+'[16]1-v-cd'!M18+'[17]1-v-cd'!M18+'[18]1-v-cd'!M18+'[20]01'!M18+'[12]1-v-cd'!M18+'[21]01'!M18</f>
        <v>0</v>
      </c>
      <c r="N18" s="671">
        <f>'[19]1COQUAN'!N18+'[10]M01'!N18+'[11]1-v-cd'!N18+'[13]01'!N18+'[14]1-v-cd'!N18+'[15]1-v-cd'!N18+'[16]1-v-cd'!N18+'[17]1-v-cd'!N18+'[18]1-v-cd'!N18+'[20]01'!N18+'[12]1-v-cd'!N18+'[21]01'!N18</f>
        <v>0</v>
      </c>
      <c r="O18" s="390"/>
    </row>
    <row r="19" spans="1:15" ht="24" customHeight="1">
      <c r="A19" s="502" t="s">
        <v>55</v>
      </c>
      <c r="B19" s="428" t="s">
        <v>140</v>
      </c>
      <c r="C19" s="642">
        <f t="shared" si="3"/>
        <v>87</v>
      </c>
      <c r="D19" s="671">
        <f>'[19]1COQUAN'!D19+'[10]M01'!D19+'[11]1-v-cd'!D19+'[13]01'!D19+'[14]1-v-cd'!D19+'[15]1-v-cd'!D19+'[16]1-v-cd'!D19+'[17]1-v-cd'!D19+'[18]1-v-cd'!D19+'[20]01'!D19+'[12]1-v-cd'!D19+'[21]01'!D19</f>
        <v>36</v>
      </c>
      <c r="E19" s="643">
        <f t="shared" si="4"/>
        <v>37</v>
      </c>
      <c r="F19" s="671">
        <f>'[19]1COQUAN'!F19+'[10]M01'!F19+'[11]1-v-cd'!F19+'[13]01'!F19+'[14]1-v-cd'!F19+'[15]1-v-cd'!F19+'[16]1-v-cd'!F19+'[17]1-v-cd'!F19+'[18]1-v-cd'!F19+'[20]01'!F19+'[12]1-v-cd'!F19+'[21]01'!F19</f>
        <v>0</v>
      </c>
      <c r="G19" s="671">
        <f>'[19]1COQUAN'!G19+'[10]M01'!G19+'[11]1-v-cd'!G19+'[13]01'!G19+'[14]1-v-cd'!G19+'[15]1-v-cd'!G19+'[16]1-v-cd'!G19+'[17]1-v-cd'!G19+'[18]1-v-cd'!G19+'[20]01'!G19+'[12]1-v-cd'!G19+'[21]01'!G19</f>
        <v>37</v>
      </c>
      <c r="H19" s="671">
        <f>'[19]1COQUAN'!H19+'[10]M01'!H19+'[11]1-v-cd'!H19+'[13]01'!H19+'[14]1-v-cd'!H19+'[15]1-v-cd'!H19+'[16]1-v-cd'!H19+'[17]1-v-cd'!H19+'[18]1-v-cd'!H19+'[20]01'!H19+'[12]1-v-cd'!H19+'[21]01'!H19</f>
        <v>0</v>
      </c>
      <c r="I19" s="671">
        <f>'[19]1COQUAN'!I19+'[10]M01'!I19+'[11]1-v-cd'!I19+'[13]01'!I19+'[14]1-v-cd'!I19+'[15]1-v-cd'!I19+'[16]1-v-cd'!I19+'[17]1-v-cd'!I19+'[18]1-v-cd'!I19+'[20]01'!I19+'[12]1-v-cd'!I19+'[21]01'!I19</f>
        <v>12</v>
      </c>
      <c r="J19" s="671">
        <f>'[19]1COQUAN'!J19+'[10]M01'!J19+'[11]1-v-cd'!J19+'[13]01'!J19+'[14]1-v-cd'!J19+'[15]1-v-cd'!J19+'[16]1-v-cd'!J19+'[17]1-v-cd'!J19+'[18]1-v-cd'!J19+'[20]01'!J19+'[12]1-v-cd'!J19+'[21]01'!J19</f>
        <v>2</v>
      </c>
      <c r="K19" s="671">
        <f>'[19]1COQUAN'!K19+'[10]M01'!K19+'[11]1-v-cd'!K19+'[13]01'!K19+'[14]1-v-cd'!K19+'[15]1-v-cd'!K19+'[16]1-v-cd'!K19+'[17]1-v-cd'!K19+'[18]1-v-cd'!K19+'[20]01'!K19+'[12]1-v-cd'!K19+'[21]01'!K19</f>
        <v>0</v>
      </c>
      <c r="L19" s="671">
        <f>'[19]1COQUAN'!L19+'[10]M01'!L19+'[11]1-v-cd'!L19+'[13]01'!L19+'[14]1-v-cd'!L19+'[15]1-v-cd'!L19+'[16]1-v-cd'!L19+'[17]1-v-cd'!L19+'[18]1-v-cd'!L19+'[20]01'!L19+'[12]1-v-cd'!L19+'[21]01'!L19</f>
        <v>0</v>
      </c>
      <c r="M19" s="671">
        <f>'[19]1COQUAN'!M19+'[10]M01'!M19+'[11]1-v-cd'!M19+'[13]01'!M19+'[14]1-v-cd'!M19+'[15]1-v-cd'!M19+'[16]1-v-cd'!M19+'[17]1-v-cd'!M19+'[18]1-v-cd'!M19+'[20]01'!M19+'[12]1-v-cd'!M19+'[21]01'!M19</f>
        <v>0</v>
      </c>
      <c r="N19" s="671">
        <f>'[19]1COQUAN'!N19+'[10]M01'!N19+'[11]1-v-cd'!N19+'[13]01'!N19+'[14]1-v-cd'!N19+'[15]1-v-cd'!N19+'[16]1-v-cd'!N19+'[17]1-v-cd'!N19+'[18]1-v-cd'!N19+'[20]01'!N19+'[12]1-v-cd'!N19+'[21]01'!N19</f>
        <v>0</v>
      </c>
      <c r="O19" s="390"/>
    </row>
    <row r="20" spans="1:15" ht="24" customHeight="1">
      <c r="A20" s="502" t="s">
        <v>141</v>
      </c>
      <c r="B20" s="428" t="s">
        <v>142</v>
      </c>
      <c r="C20" s="642">
        <f t="shared" si="3"/>
        <v>2616</v>
      </c>
      <c r="D20" s="671">
        <f>'[19]1COQUAN'!D20+'[10]M01'!D20+'[11]1-v-cd'!D20+'[13]01'!D20+'[14]1-v-cd'!D20+'[15]1-v-cd'!D20+'[16]1-v-cd'!D20+'[17]1-v-cd'!D20+'[18]1-v-cd'!D20+'[20]01'!D20+'[12]1-v-cd'!D20+'[21]01'!D20</f>
        <v>882</v>
      </c>
      <c r="E20" s="643">
        <f t="shared" si="4"/>
        <v>732</v>
      </c>
      <c r="F20" s="671">
        <f>'[19]1COQUAN'!F20+'[10]M01'!F20+'[11]1-v-cd'!F20+'[13]01'!F20+'[14]1-v-cd'!F20+'[15]1-v-cd'!F20+'[16]1-v-cd'!F20+'[17]1-v-cd'!F20+'[18]1-v-cd'!F20+'[20]01'!F20+'[12]1-v-cd'!F20+'[21]01'!F20</f>
        <v>40</v>
      </c>
      <c r="G20" s="671">
        <f>'[19]1COQUAN'!G20+'[10]M01'!G20+'[11]1-v-cd'!G20+'[13]01'!G20+'[14]1-v-cd'!G20+'[15]1-v-cd'!G20+'[16]1-v-cd'!G20+'[17]1-v-cd'!G20+'[18]1-v-cd'!G20+'[20]01'!G20+'[12]1-v-cd'!G20+'[21]01'!G20</f>
        <v>692</v>
      </c>
      <c r="H20" s="671">
        <f>'[19]1COQUAN'!H20+'[10]M01'!H20+'[11]1-v-cd'!H20+'[13]01'!H20+'[14]1-v-cd'!H20+'[15]1-v-cd'!H20+'[16]1-v-cd'!H20+'[17]1-v-cd'!H20+'[18]1-v-cd'!H20+'[20]01'!H20+'[12]1-v-cd'!H20+'[21]01'!H20</f>
        <v>15</v>
      </c>
      <c r="I20" s="671">
        <f>'[19]1COQUAN'!I20+'[10]M01'!I20+'[11]1-v-cd'!I20+'[13]01'!I20+'[14]1-v-cd'!I20+'[15]1-v-cd'!I20+'[16]1-v-cd'!I20+'[17]1-v-cd'!I20+'[18]1-v-cd'!I20+'[20]01'!I20+'[12]1-v-cd'!I20+'[21]01'!I20</f>
        <v>951</v>
      </c>
      <c r="J20" s="671">
        <f>'[19]1COQUAN'!J20+'[10]M01'!J20+'[11]1-v-cd'!J20+'[13]01'!J20+'[14]1-v-cd'!J20+'[15]1-v-cd'!J20+'[16]1-v-cd'!J20+'[17]1-v-cd'!J20+'[18]1-v-cd'!J20+'[20]01'!J20+'[12]1-v-cd'!J20+'[21]01'!J20</f>
        <v>36</v>
      </c>
      <c r="K20" s="671">
        <f>'[19]1COQUAN'!K20+'[10]M01'!K20+'[11]1-v-cd'!K20+'[13]01'!K20+'[14]1-v-cd'!K20+'[15]1-v-cd'!K20+'[16]1-v-cd'!K20+'[17]1-v-cd'!K20+'[18]1-v-cd'!K20+'[20]01'!K20+'[12]1-v-cd'!K20+'[21]01'!K20</f>
        <v>0</v>
      </c>
      <c r="L20" s="671">
        <f>'[19]1COQUAN'!L20+'[10]M01'!L20+'[11]1-v-cd'!L20+'[13]01'!L20+'[14]1-v-cd'!L20+'[15]1-v-cd'!L20+'[16]1-v-cd'!L20+'[17]1-v-cd'!L20+'[18]1-v-cd'!L20+'[20]01'!L20+'[12]1-v-cd'!L20+'[21]01'!L20</f>
        <v>0</v>
      </c>
      <c r="M20" s="671">
        <f>'[19]1COQUAN'!M20+'[10]M01'!M20+'[11]1-v-cd'!M20+'[13]01'!M20+'[14]1-v-cd'!M20+'[15]1-v-cd'!M20+'[16]1-v-cd'!M20+'[17]1-v-cd'!M20+'[18]1-v-cd'!M20+'[20]01'!M20+'[12]1-v-cd'!M20+'[21]01'!M20</f>
        <v>0</v>
      </c>
      <c r="N20" s="671">
        <f>'[19]1COQUAN'!N20+'[10]M01'!N20+'[11]1-v-cd'!N20+'[13]01'!N20+'[14]1-v-cd'!N20+'[15]1-v-cd'!N20+'[16]1-v-cd'!N20+'[17]1-v-cd'!N20+'[18]1-v-cd'!N20+'[20]01'!N20+'[12]1-v-cd'!N20+'[21]01'!N20</f>
        <v>0</v>
      </c>
      <c r="O20" s="390"/>
    </row>
    <row r="21" spans="1:15" ht="24" customHeight="1">
      <c r="A21" s="502" t="s">
        <v>143</v>
      </c>
      <c r="B21" s="428" t="s">
        <v>144</v>
      </c>
      <c r="C21" s="642">
        <f t="shared" si="3"/>
        <v>32</v>
      </c>
      <c r="D21" s="671">
        <f>'[19]1COQUAN'!D21+'[10]M01'!D21+'[11]1-v-cd'!D21+'[13]01'!D21+'[14]1-v-cd'!D21+'[15]1-v-cd'!D21+'[16]1-v-cd'!D21+'[17]1-v-cd'!D21+'[18]1-v-cd'!D21+'[20]01'!D21+'[12]1-v-cd'!D21+'[21]01'!D21</f>
        <v>28</v>
      </c>
      <c r="E21" s="643">
        <f t="shared" si="4"/>
        <v>1</v>
      </c>
      <c r="F21" s="671">
        <f>'[19]1COQUAN'!F21+'[10]M01'!F21+'[11]1-v-cd'!F21+'[13]01'!F21+'[14]1-v-cd'!F21+'[15]1-v-cd'!F21+'[16]1-v-cd'!F21+'[17]1-v-cd'!F21+'[18]1-v-cd'!F21+'[20]01'!F21+'[12]1-v-cd'!F21+'[21]01'!F21</f>
        <v>0</v>
      </c>
      <c r="G21" s="671">
        <f>'[19]1COQUAN'!G21+'[10]M01'!G21+'[11]1-v-cd'!G21+'[13]01'!G21+'[14]1-v-cd'!G21+'[15]1-v-cd'!G21+'[16]1-v-cd'!G21+'[17]1-v-cd'!G21+'[18]1-v-cd'!G21+'[20]01'!G21+'[12]1-v-cd'!G21+'[21]01'!G21</f>
        <v>1</v>
      </c>
      <c r="H21" s="671">
        <f>'[19]1COQUAN'!H21+'[10]M01'!H21+'[11]1-v-cd'!H21+'[13]01'!H21+'[14]1-v-cd'!H21+'[15]1-v-cd'!H21+'[16]1-v-cd'!H21+'[17]1-v-cd'!H21+'[18]1-v-cd'!H21+'[20]01'!H21+'[12]1-v-cd'!H21+'[21]01'!H21</f>
        <v>0</v>
      </c>
      <c r="I21" s="671">
        <f>'[19]1COQUAN'!I21+'[10]M01'!I21+'[11]1-v-cd'!I21+'[13]01'!I21+'[14]1-v-cd'!I21+'[15]1-v-cd'!I21+'[16]1-v-cd'!I21+'[17]1-v-cd'!I21+'[18]1-v-cd'!I21+'[20]01'!I21+'[12]1-v-cd'!I21+'[21]01'!I21</f>
        <v>1</v>
      </c>
      <c r="J21" s="671">
        <f>'[19]1COQUAN'!J21+'[10]M01'!J21+'[11]1-v-cd'!J21+'[13]01'!J21+'[14]1-v-cd'!J21+'[15]1-v-cd'!J21+'[16]1-v-cd'!J21+'[17]1-v-cd'!J21+'[18]1-v-cd'!J21+'[20]01'!J21+'[12]1-v-cd'!J21+'[21]01'!J21</f>
        <v>2</v>
      </c>
      <c r="K21" s="671">
        <f>'[19]1COQUAN'!K21+'[10]M01'!K21+'[11]1-v-cd'!K21+'[13]01'!K21+'[14]1-v-cd'!K21+'[15]1-v-cd'!K21+'[16]1-v-cd'!K21+'[17]1-v-cd'!K21+'[18]1-v-cd'!K21+'[20]01'!K21+'[12]1-v-cd'!K21+'[21]01'!K21</f>
        <v>0</v>
      </c>
      <c r="L21" s="671">
        <f>'[19]1COQUAN'!L21+'[10]M01'!L21+'[11]1-v-cd'!L21+'[13]01'!L21+'[14]1-v-cd'!L21+'[15]1-v-cd'!L21+'[16]1-v-cd'!L21+'[17]1-v-cd'!L21+'[18]1-v-cd'!L21+'[20]01'!L21+'[12]1-v-cd'!L21+'[21]01'!L21</f>
        <v>0</v>
      </c>
      <c r="M21" s="671">
        <f>'[19]1COQUAN'!M21+'[10]M01'!M21+'[11]1-v-cd'!M21+'[13]01'!M21+'[14]1-v-cd'!M21+'[15]1-v-cd'!M21+'[16]1-v-cd'!M21+'[17]1-v-cd'!M21+'[18]1-v-cd'!M21+'[20]01'!M21+'[12]1-v-cd'!M21+'[21]01'!M21</f>
        <v>0</v>
      </c>
      <c r="N21" s="671">
        <f>'[19]1COQUAN'!N21+'[10]M01'!N21+'[11]1-v-cd'!N21+'[13]01'!N21+'[14]1-v-cd'!N21+'[15]1-v-cd'!N21+'[16]1-v-cd'!N21+'[17]1-v-cd'!N21+'[18]1-v-cd'!N21+'[20]01'!N21+'[12]1-v-cd'!N21+'[21]01'!N21</f>
        <v>0</v>
      </c>
      <c r="O21" s="390"/>
    </row>
    <row r="22" spans="1:15" ht="24" customHeight="1">
      <c r="A22" s="502" t="s">
        <v>145</v>
      </c>
      <c r="B22" s="428" t="s">
        <v>146</v>
      </c>
      <c r="C22" s="642">
        <f t="shared" si="3"/>
        <v>4</v>
      </c>
      <c r="D22" s="671">
        <f>'[19]1COQUAN'!D22+'[10]M01'!D22+'[11]1-v-cd'!D22+'[13]01'!D22+'[14]1-v-cd'!D22+'[15]1-v-cd'!D22+'[16]1-v-cd'!D22+'[17]1-v-cd'!D22+'[18]1-v-cd'!D22+'[20]01'!D22+'[12]1-v-cd'!D22+'[21]01'!D22</f>
        <v>3</v>
      </c>
      <c r="E22" s="643">
        <f t="shared" si="4"/>
        <v>1</v>
      </c>
      <c r="F22" s="671">
        <f>'[19]1COQUAN'!F22+'[10]M01'!F22+'[11]1-v-cd'!F22+'[13]01'!F22+'[14]1-v-cd'!F22+'[15]1-v-cd'!F22+'[16]1-v-cd'!F22+'[17]1-v-cd'!F22+'[18]1-v-cd'!F22+'[20]01'!F22+'[12]1-v-cd'!F22+'[21]01'!F22</f>
        <v>0</v>
      </c>
      <c r="G22" s="671">
        <f>'[19]1COQUAN'!G22+'[10]M01'!G22+'[11]1-v-cd'!G22+'[13]01'!G22+'[14]1-v-cd'!G22+'[15]1-v-cd'!G22+'[16]1-v-cd'!G22+'[17]1-v-cd'!G22+'[18]1-v-cd'!G22+'[20]01'!G22+'[12]1-v-cd'!G22+'[21]01'!G22</f>
        <v>1</v>
      </c>
      <c r="H22" s="671">
        <f>'[19]1COQUAN'!H22+'[10]M01'!H22+'[11]1-v-cd'!H22+'[13]01'!H22+'[14]1-v-cd'!H22+'[15]1-v-cd'!H22+'[16]1-v-cd'!H22+'[17]1-v-cd'!H22+'[18]1-v-cd'!H22+'[20]01'!H22+'[12]1-v-cd'!H22+'[21]01'!H22</f>
        <v>0</v>
      </c>
      <c r="I22" s="671">
        <f>'[19]1COQUAN'!I22+'[10]M01'!I22+'[11]1-v-cd'!I22+'[13]01'!I22+'[14]1-v-cd'!I22+'[15]1-v-cd'!I22+'[16]1-v-cd'!I22+'[17]1-v-cd'!I22+'[18]1-v-cd'!I22+'[20]01'!I22+'[12]1-v-cd'!I22+'[21]01'!I22</f>
        <v>0</v>
      </c>
      <c r="J22" s="671">
        <f>'[19]1COQUAN'!J22+'[10]M01'!J22+'[11]1-v-cd'!J22+'[13]01'!J22+'[14]1-v-cd'!J22+'[15]1-v-cd'!J22+'[16]1-v-cd'!J22+'[17]1-v-cd'!J22+'[18]1-v-cd'!J22+'[20]01'!J22+'[12]1-v-cd'!J22+'[21]01'!J22</f>
        <v>0</v>
      </c>
      <c r="K22" s="671">
        <f>'[19]1COQUAN'!K22+'[10]M01'!K22+'[11]1-v-cd'!K22+'[13]01'!K22+'[14]1-v-cd'!K22+'[15]1-v-cd'!K22+'[16]1-v-cd'!K22+'[17]1-v-cd'!K22+'[18]1-v-cd'!K22+'[20]01'!K22+'[12]1-v-cd'!K22+'[21]01'!K22</f>
        <v>0</v>
      </c>
      <c r="L22" s="671">
        <f>'[19]1COQUAN'!L22+'[10]M01'!L22+'[11]1-v-cd'!L22+'[13]01'!L22+'[14]1-v-cd'!L22+'[15]1-v-cd'!L22+'[16]1-v-cd'!L22+'[17]1-v-cd'!L22+'[18]1-v-cd'!L22+'[20]01'!L22+'[12]1-v-cd'!L22+'[21]01'!L22</f>
        <v>0</v>
      </c>
      <c r="M22" s="671">
        <f>'[19]1COQUAN'!M22+'[10]M01'!M22+'[11]1-v-cd'!M22+'[13]01'!M22+'[14]1-v-cd'!M22+'[15]1-v-cd'!M22+'[16]1-v-cd'!M22+'[17]1-v-cd'!M22+'[18]1-v-cd'!M22+'[20]01'!M22+'[12]1-v-cd'!M22+'[21]01'!M22</f>
        <v>0</v>
      </c>
      <c r="N22" s="671">
        <f>'[19]1COQUAN'!N22+'[10]M01'!N22+'[11]1-v-cd'!N22+'[13]01'!N22+'[14]1-v-cd'!N22+'[15]1-v-cd'!N22+'[16]1-v-cd'!N22+'[17]1-v-cd'!N22+'[18]1-v-cd'!N22+'[20]01'!N22+'[12]1-v-cd'!N22+'[21]01'!N22</f>
        <v>0</v>
      </c>
      <c r="O22" s="390"/>
    </row>
    <row r="23" spans="1:15" ht="24" customHeight="1">
      <c r="A23" s="502" t="s">
        <v>147</v>
      </c>
      <c r="B23" s="430" t="s">
        <v>148</v>
      </c>
      <c r="C23" s="642">
        <f t="shared" si="3"/>
        <v>0</v>
      </c>
      <c r="D23" s="671">
        <f>'[19]1COQUAN'!D23+'[10]M01'!D23+'[11]1-v-cd'!D23+'[13]01'!D23+'[14]1-v-cd'!D23+'[15]1-v-cd'!D23+'[16]1-v-cd'!D23+'[17]1-v-cd'!D23+'[18]1-v-cd'!D23+'[20]01'!D23+'[12]1-v-cd'!D23+'[21]01'!D23</f>
        <v>0</v>
      </c>
      <c r="E23" s="643">
        <f t="shared" si="4"/>
        <v>0</v>
      </c>
      <c r="F23" s="671">
        <f>'[19]1COQUAN'!F23+'[10]M01'!F23+'[11]1-v-cd'!F23+'[13]01'!F23+'[14]1-v-cd'!F23+'[15]1-v-cd'!F23+'[16]1-v-cd'!F23+'[17]1-v-cd'!F23+'[18]1-v-cd'!F23+'[20]01'!F23+'[12]1-v-cd'!F23+'[21]01'!F23</f>
        <v>0</v>
      </c>
      <c r="G23" s="671">
        <f>'[19]1COQUAN'!G23+'[10]M01'!G23+'[11]1-v-cd'!G23+'[13]01'!G23+'[14]1-v-cd'!G23+'[15]1-v-cd'!G23+'[16]1-v-cd'!G23+'[17]1-v-cd'!G23+'[18]1-v-cd'!G23+'[20]01'!G23+'[12]1-v-cd'!G23+'[21]01'!G23</f>
        <v>0</v>
      </c>
      <c r="H23" s="671">
        <f>'[19]1COQUAN'!H23+'[10]M01'!H23+'[11]1-v-cd'!H23+'[13]01'!H23+'[14]1-v-cd'!H23+'[15]1-v-cd'!H23+'[16]1-v-cd'!H23+'[17]1-v-cd'!H23+'[18]1-v-cd'!H23+'[20]01'!H23+'[12]1-v-cd'!H23+'[21]01'!H23</f>
        <v>0</v>
      </c>
      <c r="I23" s="671">
        <f>'[19]1COQUAN'!I23+'[10]M01'!I23+'[11]1-v-cd'!I23+'[13]01'!I23+'[14]1-v-cd'!I23+'[15]1-v-cd'!I23+'[16]1-v-cd'!I23+'[17]1-v-cd'!I23+'[18]1-v-cd'!I23+'[20]01'!I23+'[12]1-v-cd'!I23+'[21]01'!I23</f>
        <v>0</v>
      </c>
      <c r="J23" s="671">
        <f>'[19]1COQUAN'!J23+'[10]M01'!J23+'[11]1-v-cd'!J23+'[13]01'!J23+'[14]1-v-cd'!J23+'[15]1-v-cd'!J23+'[16]1-v-cd'!J23+'[17]1-v-cd'!J23+'[18]1-v-cd'!J23+'[20]01'!J23+'[12]1-v-cd'!J23+'[21]01'!J23</f>
        <v>0</v>
      </c>
      <c r="K23" s="671">
        <f>'[19]1COQUAN'!K23+'[10]M01'!K23+'[11]1-v-cd'!K23+'[13]01'!K23+'[14]1-v-cd'!K23+'[15]1-v-cd'!K23+'[16]1-v-cd'!K23+'[17]1-v-cd'!K23+'[18]1-v-cd'!K23+'[20]01'!K23+'[12]1-v-cd'!K23+'[21]01'!K23</f>
        <v>0</v>
      </c>
      <c r="L23" s="671">
        <f>'[19]1COQUAN'!L23+'[10]M01'!L23+'[11]1-v-cd'!L23+'[13]01'!L23+'[14]1-v-cd'!L23+'[15]1-v-cd'!L23+'[16]1-v-cd'!L23+'[17]1-v-cd'!L23+'[18]1-v-cd'!L23+'[20]01'!L23+'[12]1-v-cd'!L23+'[21]01'!L23</f>
        <v>0</v>
      </c>
      <c r="M23" s="671">
        <f>'[19]1COQUAN'!M23+'[10]M01'!M23+'[11]1-v-cd'!M23+'[13]01'!M23+'[14]1-v-cd'!M23+'[15]1-v-cd'!M23+'[16]1-v-cd'!M23+'[17]1-v-cd'!M23+'[18]1-v-cd'!M23+'[20]01'!M23+'[12]1-v-cd'!M23+'[21]01'!M23</f>
        <v>0</v>
      </c>
      <c r="N23" s="671">
        <f>'[19]1COQUAN'!N23+'[10]M01'!N23+'[11]1-v-cd'!N23+'[13]01'!N23+'[14]1-v-cd'!N23+'[15]1-v-cd'!N23+'[16]1-v-cd'!N23+'[17]1-v-cd'!N23+'[18]1-v-cd'!N23+'[20]01'!N23+'[12]1-v-cd'!N23+'[21]01'!N23</f>
        <v>0</v>
      </c>
      <c r="O23" s="390"/>
    </row>
    <row r="24" spans="1:15" ht="24" customHeight="1">
      <c r="A24" s="502" t="s">
        <v>149</v>
      </c>
      <c r="B24" s="428" t="s">
        <v>150</v>
      </c>
      <c r="C24" s="642">
        <f t="shared" si="3"/>
        <v>2</v>
      </c>
      <c r="D24" s="671">
        <f>'[19]1COQUAN'!D24+'[10]M01'!D24+'[11]1-v-cd'!D24+'[13]01'!D24+'[14]1-v-cd'!D24+'[15]1-v-cd'!D24+'[16]1-v-cd'!D24+'[17]1-v-cd'!D24+'[18]1-v-cd'!D24+'[20]01'!D24+'[12]1-v-cd'!D24+'[21]01'!D24</f>
        <v>2</v>
      </c>
      <c r="E24" s="643">
        <f t="shared" si="4"/>
        <v>0</v>
      </c>
      <c r="F24" s="671">
        <f>'[19]1COQUAN'!F24+'[10]M01'!F24+'[11]1-v-cd'!F24+'[13]01'!F24+'[14]1-v-cd'!F24+'[15]1-v-cd'!F24+'[16]1-v-cd'!F24+'[17]1-v-cd'!F24+'[18]1-v-cd'!F24+'[20]01'!F24+'[12]1-v-cd'!F24+'[21]01'!F24</f>
        <v>0</v>
      </c>
      <c r="G24" s="671">
        <f>'[19]1COQUAN'!G24+'[10]M01'!G24+'[11]1-v-cd'!G24+'[13]01'!G24+'[14]1-v-cd'!G24+'[15]1-v-cd'!G24+'[16]1-v-cd'!G24+'[17]1-v-cd'!G24+'[18]1-v-cd'!G24+'[20]01'!G24+'[12]1-v-cd'!G24+'[21]01'!G24</f>
        <v>0</v>
      </c>
      <c r="H24" s="671">
        <f>'[19]1COQUAN'!H24+'[10]M01'!H24+'[11]1-v-cd'!H24+'[13]01'!H24+'[14]1-v-cd'!H24+'[15]1-v-cd'!H24+'[16]1-v-cd'!H24+'[17]1-v-cd'!H24+'[18]1-v-cd'!H24+'[20]01'!H24+'[12]1-v-cd'!H24+'[21]01'!H24</f>
        <v>0</v>
      </c>
      <c r="I24" s="671">
        <f>'[19]1COQUAN'!I24+'[10]M01'!I24+'[11]1-v-cd'!I24+'[13]01'!I24+'[14]1-v-cd'!I24+'[15]1-v-cd'!I24+'[16]1-v-cd'!I24+'[17]1-v-cd'!I24+'[18]1-v-cd'!I24+'[20]01'!I24+'[12]1-v-cd'!I24+'[21]01'!I24</f>
        <v>0</v>
      </c>
      <c r="J24" s="671">
        <f>'[19]1COQUAN'!J24+'[10]M01'!J24+'[11]1-v-cd'!J24+'[13]01'!J24+'[14]1-v-cd'!J24+'[15]1-v-cd'!J24+'[16]1-v-cd'!J24+'[17]1-v-cd'!J24+'[18]1-v-cd'!J24+'[20]01'!J24+'[12]1-v-cd'!J24+'[21]01'!J24</f>
        <v>0</v>
      </c>
      <c r="K24" s="671">
        <f>'[19]1COQUAN'!K24+'[10]M01'!K24+'[11]1-v-cd'!K24+'[13]01'!K24+'[14]1-v-cd'!K24+'[15]1-v-cd'!K24+'[16]1-v-cd'!K24+'[17]1-v-cd'!K24+'[18]1-v-cd'!K24+'[20]01'!K24+'[12]1-v-cd'!K24+'[21]01'!K24</f>
        <v>0</v>
      </c>
      <c r="L24" s="671">
        <f>'[19]1COQUAN'!L24+'[10]M01'!L24+'[11]1-v-cd'!L24+'[13]01'!L24+'[14]1-v-cd'!L24+'[15]1-v-cd'!L24+'[16]1-v-cd'!L24+'[17]1-v-cd'!L24+'[18]1-v-cd'!L24+'[20]01'!L24+'[12]1-v-cd'!L24+'[21]01'!L24</f>
        <v>0</v>
      </c>
      <c r="M24" s="671">
        <f>'[19]1COQUAN'!M24+'[10]M01'!M24+'[11]1-v-cd'!M24+'[13]01'!M24+'[14]1-v-cd'!M24+'[15]1-v-cd'!M24+'[16]1-v-cd'!M24+'[17]1-v-cd'!M24+'[18]1-v-cd'!M24+'[20]01'!M24+'[12]1-v-cd'!M24+'[21]01'!M24</f>
        <v>0</v>
      </c>
      <c r="N24" s="671">
        <f>'[19]1COQUAN'!N24+'[10]M01'!N24+'[11]1-v-cd'!N24+'[13]01'!N24+'[14]1-v-cd'!N24+'[15]1-v-cd'!N24+'[16]1-v-cd'!N24+'[17]1-v-cd'!N24+'[18]1-v-cd'!N24+'[20]01'!N24+'[12]1-v-cd'!N24+'[21]01'!N24</f>
        <v>0</v>
      </c>
      <c r="O24" s="390"/>
    </row>
    <row r="25" spans="1:15" ht="24" customHeight="1">
      <c r="A25" s="503" t="s">
        <v>53</v>
      </c>
      <c r="B25" s="395" t="s">
        <v>151</v>
      </c>
      <c r="C25" s="642">
        <f t="shared" si="3"/>
        <v>2098</v>
      </c>
      <c r="D25" s="671">
        <f>'[19]1COQUAN'!D25+'[10]M01'!D25+'[11]1-v-cd'!D25+'[13]01'!D25+'[14]1-v-cd'!D25+'[15]1-v-cd'!D25+'[16]1-v-cd'!D25+'[17]1-v-cd'!D25+'[18]1-v-cd'!D25+'[20]01'!D25+'[12]1-v-cd'!D25+'[21]01'!D25</f>
        <v>798</v>
      </c>
      <c r="E25" s="643">
        <f t="shared" si="4"/>
        <v>1193</v>
      </c>
      <c r="F25" s="671">
        <f>'[19]1COQUAN'!F25+'[10]M01'!F25+'[11]1-v-cd'!F25+'[13]01'!F25+'[14]1-v-cd'!F25+'[15]1-v-cd'!F25+'[16]1-v-cd'!F25+'[17]1-v-cd'!F25+'[18]1-v-cd'!F25+'[20]01'!F25+'[12]1-v-cd'!F25+'[21]01'!F25</f>
        <v>16</v>
      </c>
      <c r="G25" s="671">
        <f>'[19]1COQUAN'!G25+'[10]M01'!G25+'[11]1-v-cd'!G25+'[13]01'!G25+'[14]1-v-cd'!G25+'[15]1-v-cd'!G25+'[16]1-v-cd'!G25+'[17]1-v-cd'!G25+'[18]1-v-cd'!G25+'[20]01'!G25+'[12]1-v-cd'!G25+'[21]01'!G25</f>
        <v>1177</v>
      </c>
      <c r="H25" s="671">
        <f>'[19]1COQUAN'!H25+'[10]M01'!H25+'[11]1-v-cd'!H25+'[13]01'!H25+'[14]1-v-cd'!H25+'[15]1-v-cd'!H25+'[16]1-v-cd'!H25+'[17]1-v-cd'!H25+'[18]1-v-cd'!H25+'[20]01'!H25+'[12]1-v-cd'!H25+'[21]01'!H25</f>
        <v>0</v>
      </c>
      <c r="I25" s="671">
        <f>'[19]1COQUAN'!I25+'[10]M01'!I25+'[11]1-v-cd'!I25+'[13]01'!I25+'[14]1-v-cd'!I25+'[15]1-v-cd'!I25+'[16]1-v-cd'!I25+'[17]1-v-cd'!I25+'[18]1-v-cd'!I25+'[20]01'!I25+'[12]1-v-cd'!I25+'[21]01'!I25</f>
        <v>95</v>
      </c>
      <c r="J25" s="671">
        <f>'[19]1COQUAN'!J25+'[10]M01'!J25+'[11]1-v-cd'!J25+'[13]01'!J25+'[14]1-v-cd'!J25+'[15]1-v-cd'!J25+'[16]1-v-cd'!J25+'[17]1-v-cd'!J25+'[18]1-v-cd'!J25+'[20]01'!J25+'[12]1-v-cd'!J25+'[21]01'!J25</f>
        <v>10</v>
      </c>
      <c r="K25" s="671">
        <f>'[19]1COQUAN'!K25+'[10]M01'!K25+'[11]1-v-cd'!K25+'[13]01'!K25+'[14]1-v-cd'!K25+'[15]1-v-cd'!K25+'[16]1-v-cd'!K25+'[17]1-v-cd'!K25+'[18]1-v-cd'!K25+'[20]01'!K25+'[12]1-v-cd'!K25+'[21]01'!K25</f>
        <v>2</v>
      </c>
      <c r="L25" s="671">
        <f>'[19]1COQUAN'!L25+'[10]M01'!L25+'[11]1-v-cd'!L25+'[13]01'!L25+'[14]1-v-cd'!L25+'[15]1-v-cd'!L25+'[16]1-v-cd'!L25+'[17]1-v-cd'!L25+'[18]1-v-cd'!L25+'[20]01'!L25+'[12]1-v-cd'!L25+'[21]01'!L25</f>
        <v>0</v>
      </c>
      <c r="M25" s="671">
        <f>'[19]1COQUAN'!M25+'[10]M01'!M25+'[11]1-v-cd'!M25+'[13]01'!M25+'[14]1-v-cd'!M25+'[15]1-v-cd'!M25+'[16]1-v-cd'!M25+'[17]1-v-cd'!M25+'[18]1-v-cd'!M25+'[20]01'!M25+'[12]1-v-cd'!M25+'[21]01'!M25</f>
        <v>0</v>
      </c>
      <c r="N25" s="671">
        <f>'[19]1COQUAN'!N25+'[10]M01'!N25+'[11]1-v-cd'!N25+'[13]01'!N25+'[14]1-v-cd'!N25+'[15]1-v-cd'!N25+'[16]1-v-cd'!N25+'[17]1-v-cd'!N25+'[18]1-v-cd'!N25+'[20]01'!N25+'[12]1-v-cd'!N25+'[21]01'!N25</f>
        <v>0</v>
      </c>
      <c r="O25" s="390"/>
    </row>
    <row r="26" spans="1:15" s="411" customFormat="1" ht="24" customHeight="1">
      <c r="A26" s="503" t="s">
        <v>555</v>
      </c>
      <c r="B26" s="431" t="s">
        <v>152</v>
      </c>
      <c r="C26" s="677">
        <f>(C18+C19)/C17</f>
        <v>0.6888993084046419</v>
      </c>
      <c r="D26" s="677">
        <f aca="true" t="shared" si="5" ref="D26:N26">(D18+D19)/D17</f>
        <v>0.5972711267605634</v>
      </c>
      <c r="E26" s="677">
        <f t="shared" si="5"/>
        <v>0.6686230248306998</v>
      </c>
      <c r="F26" s="677">
        <f t="shared" si="5"/>
        <v>0.5061728395061729</v>
      </c>
      <c r="G26" s="677">
        <f t="shared" si="5"/>
        <v>0.6747891283973758</v>
      </c>
      <c r="H26" s="677">
        <f t="shared" si="5"/>
        <v>0.4</v>
      </c>
      <c r="I26" s="677">
        <f t="shared" si="5"/>
        <v>0.758681875792142</v>
      </c>
      <c r="J26" s="677">
        <f t="shared" si="5"/>
        <v>0.4864864864864865</v>
      </c>
      <c r="K26" s="677" t="e">
        <f t="shared" si="5"/>
        <v>#DIV/0!</v>
      </c>
      <c r="L26" s="677" t="e">
        <f t="shared" si="5"/>
        <v>#DIV/0!</v>
      </c>
      <c r="M26" s="677" t="e">
        <f t="shared" si="5"/>
        <v>#DIV/0!</v>
      </c>
      <c r="N26" s="677" t="e">
        <f t="shared" si="5"/>
        <v>#DIV/0!</v>
      </c>
      <c r="O26" s="390"/>
    </row>
  </sheetData>
  <sheetProtection sheet="1"/>
  <mergeCells count="25">
    <mergeCell ref="D3:K3"/>
    <mergeCell ref="L3:N3"/>
    <mergeCell ref="L4:N4"/>
    <mergeCell ref="A6:B9"/>
    <mergeCell ref="C6:C9"/>
    <mergeCell ref="D6:N6"/>
    <mergeCell ref="D7:D9"/>
    <mergeCell ref="L5:N5"/>
    <mergeCell ref="I7:I9"/>
    <mergeCell ref="A10:B10"/>
    <mergeCell ref="M7:M9"/>
    <mergeCell ref="N7:N9"/>
    <mergeCell ref="E8:E9"/>
    <mergeCell ref="L7:L9"/>
    <mergeCell ref="A1:B1"/>
    <mergeCell ref="D1:K1"/>
    <mergeCell ref="L1:N1"/>
    <mergeCell ref="D2:K2"/>
    <mergeCell ref="L2:N2"/>
    <mergeCell ref="O8:P8"/>
    <mergeCell ref="J7:J9"/>
    <mergeCell ref="K7:K9"/>
    <mergeCell ref="F8:G8"/>
    <mergeCell ref="H7:H9"/>
    <mergeCell ref="E7:G7"/>
  </mergeCells>
  <printOptions/>
  <pageMargins left="0.2" right="0.2" top="0.2" bottom="0.31"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zoomScaleSheetLayoutView="100" zoomScalePageLayoutView="0" workbookViewId="0" topLeftCell="A16">
      <selection activeCell="C27" sqref="C27:C29"/>
    </sheetView>
  </sheetViews>
  <sheetFormatPr defaultColWidth="9.00390625" defaultRowHeight="15.75"/>
  <cols>
    <col min="1" max="1" width="9.625" style="33" customWidth="1"/>
    <col min="2" max="2" width="54.625" style="33" customWidth="1"/>
    <col min="3" max="3" width="36.00390625" style="33" customWidth="1"/>
    <col min="4" max="16384" width="9.00390625" style="33" customWidth="1"/>
  </cols>
  <sheetData>
    <row r="1" spans="1:3" s="1" customFormat="1" ht="32.25" customHeight="1">
      <c r="A1" s="1171" t="s">
        <v>181</v>
      </c>
      <c r="B1" s="1172"/>
      <c r="C1" s="1172"/>
    </row>
    <row r="2" spans="1:3" ht="16.5" customHeight="1">
      <c r="A2" s="1173" t="s">
        <v>70</v>
      </c>
      <c r="B2" s="1173"/>
      <c r="C2" s="499" t="s">
        <v>340</v>
      </c>
    </row>
    <row r="3" spans="1:3" ht="17.25" customHeight="1">
      <c r="A3" s="1176" t="s">
        <v>6</v>
      </c>
      <c r="B3" s="1176"/>
      <c r="C3" s="5">
        <v>1</v>
      </c>
    </row>
    <row r="4" spans="1:3" ht="14.25" customHeight="1">
      <c r="A4" s="397" t="s">
        <v>52</v>
      </c>
      <c r="B4" s="514" t="s">
        <v>566</v>
      </c>
      <c r="C4" s="672">
        <f>SUM(C5:C11)</f>
        <v>32</v>
      </c>
    </row>
    <row r="5" spans="1:3" s="6" customFormat="1" ht="14.25" customHeight="1">
      <c r="A5" s="5" t="s">
        <v>54</v>
      </c>
      <c r="B5" s="515" t="s">
        <v>153</v>
      </c>
      <c r="C5" s="673">
        <f>'[19]1coquanptich'!C5+'[10]M01.1'!C5+'[11]pt 1'!C5+'[13]PT 01'!C5+'[14]pt 1'!C5+'[15]pt 1'!C5+'[16]pt 1'!C5+'[17]pt 1'!C5+'[18]pt 1'!C5+'[20]PT 01'!C5+'[12]pt 1'!C5+'[21]PT 01'!C5</f>
        <v>2</v>
      </c>
    </row>
    <row r="6" spans="1:3" s="6" customFormat="1" ht="14.25" customHeight="1">
      <c r="A6" s="5" t="s">
        <v>55</v>
      </c>
      <c r="B6" s="515" t="s">
        <v>154</v>
      </c>
      <c r="C6" s="673">
        <f>'[19]1coquanptich'!C6+'[10]M01.1'!C6+'[11]pt 1'!C6+'[13]PT 01'!C6+'[14]pt 1'!C6+'[15]pt 1'!C6+'[16]pt 1'!C6+'[17]pt 1'!C6+'[18]pt 1'!C6+'[20]PT 01'!C6+'[12]pt 1'!C6+'[21]PT 01'!C6</f>
        <v>8</v>
      </c>
    </row>
    <row r="7" spans="1:3" s="6" customFormat="1" ht="14.25" customHeight="1">
      <c r="A7" s="5" t="s">
        <v>141</v>
      </c>
      <c r="B7" s="515" t="s">
        <v>155</v>
      </c>
      <c r="C7" s="673">
        <f>'[19]1coquanptich'!C7+'[10]M01.1'!C7+'[11]pt 1'!C7+'[13]PT 01'!C7+'[14]pt 1'!C7+'[15]pt 1'!C7+'[16]pt 1'!C7+'[17]pt 1'!C7+'[18]pt 1'!C7+'[20]PT 01'!C7+'[12]pt 1'!C7+'[21]PT 01'!C7</f>
        <v>21</v>
      </c>
    </row>
    <row r="8" spans="1:3" s="6" customFormat="1" ht="14.25" customHeight="1">
      <c r="A8" s="5" t="s">
        <v>143</v>
      </c>
      <c r="B8" s="515" t="s">
        <v>156</v>
      </c>
      <c r="C8" s="673">
        <f>'[19]1coquanptich'!C8+'[10]M01.1'!C8+'[11]pt 1'!C8+'[13]PT 01'!C8+'[14]pt 1'!C8+'[15]pt 1'!C8+'[16]pt 1'!C8+'[17]pt 1'!C8+'[18]pt 1'!C8+'[20]PT 01'!C8+'[12]pt 1'!C8+'[21]PT 01'!C8</f>
        <v>0</v>
      </c>
    </row>
    <row r="9" spans="1:3" s="6" customFormat="1" ht="14.25" customHeight="1">
      <c r="A9" s="5" t="s">
        <v>145</v>
      </c>
      <c r="B9" s="515" t="s">
        <v>157</v>
      </c>
      <c r="C9" s="673">
        <f>'[19]1coquanptich'!C9+'[10]M01.1'!C9+'[11]pt 1'!C9+'[13]PT 01'!C9+'[14]pt 1'!C9+'[15]pt 1'!C9+'[16]pt 1'!C9+'[17]pt 1'!C9+'[18]pt 1'!C9+'[20]PT 01'!C9+'[12]pt 1'!C9+'[21]PT 01'!C9</f>
        <v>1</v>
      </c>
    </row>
    <row r="10" spans="1:3" s="6" customFormat="1" ht="14.25" customHeight="1">
      <c r="A10" s="5" t="s">
        <v>147</v>
      </c>
      <c r="B10" s="515" t="s">
        <v>158</v>
      </c>
      <c r="C10" s="673">
        <f>'[19]1coquanptich'!C10+'[10]M01.1'!C10+'[11]pt 1'!C10+'[13]PT 01'!C10+'[14]pt 1'!C10+'[15]pt 1'!C10+'[16]pt 1'!C10+'[17]pt 1'!C10+'[18]pt 1'!C10+'[20]PT 01'!C10+'[12]pt 1'!C10+'[21]PT 01'!C10</f>
        <v>0</v>
      </c>
    </row>
    <row r="11" spans="1:3" s="6" customFormat="1" ht="14.25" customHeight="1">
      <c r="A11" s="5" t="s">
        <v>149</v>
      </c>
      <c r="B11" s="515" t="s">
        <v>160</v>
      </c>
      <c r="C11" s="673">
        <f>'[19]1coquanptich'!C11+'[10]M01.1'!C11+'[11]pt 1'!C11+'[13]PT 01'!C11+'[14]pt 1'!C11+'[15]pt 1'!C11+'[16]pt 1'!C11+'[17]pt 1'!C11+'[18]pt 1'!C11+'[20]PT 01'!C11+'[12]pt 1'!C11+'[21]PT 01'!C11</f>
        <v>0</v>
      </c>
    </row>
    <row r="12" spans="1:3" s="32" customFormat="1" ht="14.25" customHeight="1">
      <c r="A12" s="397" t="s">
        <v>53</v>
      </c>
      <c r="B12" s="514" t="s">
        <v>565</v>
      </c>
      <c r="C12" s="642">
        <f>SUM(C13:C14)</f>
        <v>4</v>
      </c>
    </row>
    <row r="13" spans="1:3" s="6" customFormat="1" ht="14.25" customHeight="1">
      <c r="A13" s="5" t="s">
        <v>56</v>
      </c>
      <c r="B13" s="515" t="s">
        <v>159</v>
      </c>
      <c r="C13" s="673">
        <f>'[19]1coquanptich'!C13+'[10]M01.1'!C13+'[11]pt 1'!C13+'[13]PT 01'!C13+'[14]pt 1'!C13+'[15]pt 1'!C13+'[16]pt 1'!C13+'[17]pt 1'!C13+'[18]pt 1'!C13+'[20]PT 01'!C13+'[12]pt 1'!C13+'[21]PT 01'!C13</f>
        <v>4</v>
      </c>
    </row>
    <row r="14" spans="1:3" ht="14.25" customHeight="1">
      <c r="A14" s="5" t="s">
        <v>57</v>
      </c>
      <c r="B14" s="515" t="s">
        <v>160</v>
      </c>
      <c r="C14" s="673">
        <f>'[19]1coquanptich'!C14+'[10]M01.1'!C14+'[11]pt 1'!C14+'[13]PT 01'!C14+'[14]pt 1'!C14+'[15]pt 1'!C14+'[16]pt 1'!C14+'[17]pt 1'!C14+'[18]pt 1'!C14+'[20]PT 01'!C14+'[12]pt 1'!C14+'[21]PT 01'!C14</f>
        <v>0</v>
      </c>
    </row>
    <row r="15" spans="1:3" ht="14.25" customHeight="1">
      <c r="A15" s="397" t="s">
        <v>58</v>
      </c>
      <c r="B15" s="514" t="s">
        <v>150</v>
      </c>
      <c r="C15" s="672">
        <f>SUM(C16:C18)</f>
        <v>2</v>
      </c>
    </row>
    <row r="16" spans="1:3" ht="14.25" customHeight="1">
      <c r="A16" s="5" t="s">
        <v>161</v>
      </c>
      <c r="B16" s="512" t="s">
        <v>162</v>
      </c>
      <c r="C16" s="673">
        <f>'[19]1coquanptich'!C16+'[10]M01.1'!C16+'[11]pt 1'!C16+'[13]PT 01'!C16+'[14]pt 1'!C16+'[15]pt 1'!C16+'[16]pt 1'!C16+'[17]pt 1'!C16+'[18]pt 1'!C16+'[20]PT 01'!C16+'[12]pt 1'!C16+'[21]PT 01'!C16</f>
        <v>2</v>
      </c>
    </row>
    <row r="17" spans="1:3" s="6" customFormat="1" ht="14.25" customHeight="1">
      <c r="A17" s="5" t="s">
        <v>163</v>
      </c>
      <c r="B17" s="515" t="s">
        <v>164</v>
      </c>
      <c r="C17" s="673">
        <f>'[19]1coquanptich'!C17+'[10]M01.1'!C17+'[11]pt 1'!C17+'[13]PT 01'!C17+'[14]pt 1'!C17+'[15]pt 1'!C17+'[16]pt 1'!C17+'[17]pt 1'!C17+'[18]pt 1'!C17+'[20]PT 01'!C17+'[12]pt 1'!C17+'[21]PT 01'!C17</f>
        <v>0</v>
      </c>
    </row>
    <row r="18" spans="1:3" s="6" customFormat="1" ht="14.25" customHeight="1">
      <c r="A18" s="5" t="s">
        <v>165</v>
      </c>
      <c r="B18" s="515" t="s">
        <v>166</v>
      </c>
      <c r="C18" s="673">
        <f>'[19]1coquanptich'!C18+'[10]M01.1'!C18+'[11]pt 1'!C18+'[13]PT 01'!C18+'[14]pt 1'!C18+'[15]pt 1'!C18+'[16]pt 1'!C18+'[17]pt 1'!C18+'[18]pt 1'!C18+'[20]PT 01'!C18+'[12]pt 1'!C18+'[21]PT 01'!C18</f>
        <v>0</v>
      </c>
    </row>
    <row r="19" spans="1:3" s="6" customFormat="1" ht="14.25" customHeight="1">
      <c r="A19" s="397" t="s">
        <v>73</v>
      </c>
      <c r="B19" s="514" t="s">
        <v>564</v>
      </c>
      <c r="C19" s="672">
        <f>SUM(C20:C25)</f>
        <v>87</v>
      </c>
    </row>
    <row r="20" spans="1:3" s="6" customFormat="1" ht="14.25" customHeight="1">
      <c r="A20" s="5" t="s">
        <v>167</v>
      </c>
      <c r="B20" s="515" t="s">
        <v>168</v>
      </c>
      <c r="C20" s="673">
        <f>'[19]1coquanptich'!C20+'[10]M01.1'!C20+'[11]pt 1'!C20+'[13]PT 01'!C20+'[14]pt 1'!C20+'[15]pt 1'!C20+'[16]pt 1'!C20+'[17]pt 1'!C20+'[18]pt 1'!C20+'[20]PT 01'!C20+'[12]pt 1'!C20+'[21]PT 01'!C20</f>
        <v>31</v>
      </c>
    </row>
    <row r="21" spans="1:3" s="6" customFormat="1" ht="14.25" customHeight="1">
      <c r="A21" s="5" t="s">
        <v>169</v>
      </c>
      <c r="B21" s="515" t="s">
        <v>170</v>
      </c>
      <c r="C21" s="673">
        <f>'[19]1coquanptich'!C21+'[10]M01.1'!C21+'[11]pt 1'!C21+'[13]PT 01'!C21+'[14]pt 1'!C21+'[15]pt 1'!C21+'[16]pt 1'!C21+'[17]pt 1'!C21+'[18]pt 1'!C21+'[20]PT 01'!C21+'[12]pt 1'!C21+'[21]PT 01'!C21</f>
        <v>1</v>
      </c>
    </row>
    <row r="22" spans="1:3" s="6" customFormat="1" ht="14.25" customHeight="1">
      <c r="A22" s="5" t="s">
        <v>171</v>
      </c>
      <c r="B22" s="515" t="s">
        <v>172</v>
      </c>
      <c r="C22" s="673">
        <f>'[19]1coquanptich'!C22+'[10]M01.1'!C22+'[11]pt 1'!C22+'[13]PT 01'!C22+'[14]pt 1'!C22+'[15]pt 1'!C22+'[16]pt 1'!C22+'[17]pt 1'!C22+'[18]pt 1'!C22+'[20]PT 01'!C22+'[12]pt 1'!C22+'[21]PT 01'!C22</f>
        <v>4</v>
      </c>
    </row>
    <row r="23" spans="1:3" s="6" customFormat="1" ht="14.25" customHeight="1">
      <c r="A23" s="5" t="s">
        <v>173</v>
      </c>
      <c r="B23" s="515" t="s">
        <v>156</v>
      </c>
      <c r="C23" s="673">
        <f>'[19]1coquanptich'!C23+'[10]M01.1'!C23+'[11]pt 1'!C23+'[13]PT 01'!C23+'[14]pt 1'!C23+'[15]pt 1'!C23+'[16]pt 1'!C23+'[17]pt 1'!C23+'[18]pt 1'!C23+'[20]PT 01'!C23+'[12]pt 1'!C23+'[21]PT 01'!C23</f>
        <v>6</v>
      </c>
    </row>
    <row r="24" spans="1:3" s="6" customFormat="1" ht="14.25" customHeight="1">
      <c r="A24" s="5" t="s">
        <v>174</v>
      </c>
      <c r="B24" s="515" t="s">
        <v>157</v>
      </c>
      <c r="C24" s="673">
        <f>'[19]1coquanptich'!C24+'[10]M01.1'!C24+'[11]pt 1'!C24+'[13]PT 01'!C24+'[14]pt 1'!C24+'[15]pt 1'!C24+'[16]pt 1'!C24+'[17]pt 1'!C24+'[18]pt 1'!C24+'[20]PT 01'!C24+'[12]pt 1'!C24+'[21]PT 01'!C24</f>
        <v>42</v>
      </c>
    </row>
    <row r="25" spans="1:3" s="6" customFormat="1" ht="14.25" customHeight="1">
      <c r="A25" s="5" t="s">
        <v>175</v>
      </c>
      <c r="B25" s="515" t="s">
        <v>176</v>
      </c>
      <c r="C25" s="673">
        <f>'[19]1coquanptich'!C25+'[10]M01.1'!C25+'[11]pt 1'!C25+'[13]PT 01'!C25+'[14]pt 1'!C25+'[15]pt 1'!C25+'[16]pt 1'!C25+'[17]pt 1'!C25+'[18]pt 1'!C25+'[20]PT 01'!C25+'[12]pt 1'!C25+'[21]PT 01'!C25</f>
        <v>3</v>
      </c>
    </row>
    <row r="26" spans="1:3" s="6" customFormat="1" ht="14.25" customHeight="1">
      <c r="A26" s="397" t="s">
        <v>74</v>
      </c>
      <c r="B26" s="514" t="s">
        <v>563</v>
      </c>
      <c r="C26" s="672">
        <f>SUM(C27:C29)</f>
        <v>2098</v>
      </c>
    </row>
    <row r="27" spans="1:3" s="6" customFormat="1" ht="14.25" customHeight="1">
      <c r="A27" s="5" t="s">
        <v>177</v>
      </c>
      <c r="B27" s="515" t="s">
        <v>168</v>
      </c>
      <c r="C27" s="673">
        <f>'[19]1coquanptich'!C27+'[10]M01.1'!C27+'[11]pt 1'!C27+'[13]PT 01'!C27+'[14]pt 1'!C27+'[15]pt 1'!C27+'[16]pt 1'!C27+'[17]pt 1'!C27+'[18]pt 1'!C27+'[20]PT 01'!C27+'[12]pt 1'!C27+'[21]PT 01'!C27</f>
        <v>1807</v>
      </c>
    </row>
    <row r="28" spans="1:3" ht="14.25" customHeight="1">
      <c r="A28" s="5" t="s">
        <v>178</v>
      </c>
      <c r="B28" s="515" t="s">
        <v>170</v>
      </c>
      <c r="C28" s="673">
        <f>'[19]1coquanptich'!C28+'[10]M01.1'!C28+'[11]pt 1'!C28+'[13]PT 01'!C28+'[14]pt 1'!C28+'[15]pt 1'!C28+'[16]pt 1'!C28+'[17]pt 1'!C28+'[18]pt 1'!C28+'[20]PT 01'!C28+'[12]pt 1'!C28+'[21]PT 01'!C28</f>
        <v>28</v>
      </c>
    </row>
    <row r="29" spans="1:3" s="6" customFormat="1" ht="14.25" customHeight="1">
      <c r="A29" s="5" t="s">
        <v>179</v>
      </c>
      <c r="B29" s="515" t="s">
        <v>180</v>
      </c>
      <c r="C29" s="673">
        <f>'[19]1coquanptich'!C29+'[10]M01.1'!C29+'[11]pt 1'!C29+'[13]PT 01'!C29+'[14]pt 1'!C29+'[15]pt 1'!C29+'[16]pt 1'!C29+'[17]pt 1'!C29+'[18]pt 1'!C29+'[20]PT 01'!C29+'[12]pt 1'!C29+'[21]PT 01'!C29</f>
        <v>263</v>
      </c>
    </row>
    <row r="30" spans="1:3" ht="19.5" customHeight="1">
      <c r="A30" s="35"/>
      <c r="B30" s="407"/>
      <c r="C30" s="513" t="str">
        <f>'Thong tin'!B8</f>
        <v>Bình Phước, ngày 05 tháng 7 năm 2018</v>
      </c>
    </row>
    <row r="31" spans="1:3" ht="22.5" customHeight="1">
      <c r="A31" s="35"/>
      <c r="B31" s="675" t="s">
        <v>4</v>
      </c>
      <c r="C31" s="509" t="str">
        <f>'Thong tin'!B7</f>
        <v>CỤC TRƯỞNG</v>
      </c>
    </row>
    <row r="32" spans="2:3" s="36" customFormat="1" ht="18.75">
      <c r="B32" s="505"/>
      <c r="C32" s="405"/>
    </row>
    <row r="33" spans="2:3" ht="15.75" customHeight="1">
      <c r="B33" s="435"/>
      <c r="C33" s="406"/>
    </row>
    <row r="34" spans="2:3" ht="15.75" customHeight="1">
      <c r="B34" s="435"/>
      <c r="C34" s="405"/>
    </row>
    <row r="35" spans="2:3" ht="15.75" customHeight="1">
      <c r="B35" s="435"/>
      <c r="C35" s="406"/>
    </row>
    <row r="36" spans="2:3" ht="15.75" customHeight="1">
      <c r="B36" s="435"/>
      <c r="C36" s="406"/>
    </row>
    <row r="37" spans="2:3" ht="18.75">
      <c r="B37" s="676" t="str">
        <f>'Thong tin'!B5</f>
        <v>Nguyễn Thị Thảo</v>
      </c>
      <c r="C37" s="506" t="str">
        <f>'Thong tin'!B6</f>
        <v>Nguyễn Văn Triệu</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169" t="s">
        <v>181</v>
      </c>
      <c r="B44" s="1170"/>
      <c r="C44" s="1170"/>
    </row>
    <row r="45" spans="1:3" ht="18.75" hidden="1">
      <c r="A45" s="1174" t="s">
        <v>70</v>
      </c>
      <c r="B45" s="1175"/>
      <c r="C45" s="387" t="s">
        <v>340</v>
      </c>
    </row>
    <row r="46" spans="1:3" ht="15.75" hidden="1">
      <c r="A46" s="1167" t="s">
        <v>6</v>
      </c>
      <c r="B46" s="1168"/>
      <c r="C46" s="399">
        <v>1</v>
      </c>
    </row>
    <row r="47" spans="1:3" ht="19.5" customHeight="1" hidden="1">
      <c r="A47" s="397" t="s">
        <v>52</v>
      </c>
      <c r="B47" s="398" t="s">
        <v>348</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346</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347</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349</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169" t="s">
        <v>181</v>
      </c>
      <c r="B82" s="1170"/>
      <c r="C82" s="1170"/>
    </row>
    <row r="83" spans="1:3" ht="18.75" hidden="1">
      <c r="A83" s="1174" t="s">
        <v>70</v>
      </c>
      <c r="B83" s="1175"/>
      <c r="C83" s="387" t="s">
        <v>340</v>
      </c>
    </row>
    <row r="84" spans="1:3" ht="24.75" customHeight="1" hidden="1">
      <c r="A84" s="1167" t="s">
        <v>6</v>
      </c>
      <c r="B84" s="1168"/>
      <c r="C84" s="399">
        <v>1</v>
      </c>
    </row>
    <row r="85" spans="1:3" ht="24.75" customHeight="1" hidden="1">
      <c r="A85" s="397" t="s">
        <v>52</v>
      </c>
      <c r="B85" s="398" t="s">
        <v>348</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346</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347</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349</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169" t="s">
        <v>181</v>
      </c>
      <c r="B120" s="1170"/>
      <c r="C120" s="1170"/>
    </row>
    <row r="121" spans="1:3" ht="18.75" hidden="1">
      <c r="A121" s="1174" t="s">
        <v>70</v>
      </c>
      <c r="B121" s="1175"/>
      <c r="C121" s="387" t="s">
        <v>340</v>
      </c>
    </row>
    <row r="122" spans="1:3" ht="15.75" hidden="1">
      <c r="A122" s="1167" t="s">
        <v>6</v>
      </c>
      <c r="B122" s="1168"/>
      <c r="C122" s="399">
        <v>1</v>
      </c>
    </row>
    <row r="123" spans="1:3" ht="24.75" customHeight="1" hidden="1">
      <c r="A123" s="397" t="s">
        <v>52</v>
      </c>
      <c r="B123" s="398" t="s">
        <v>348</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346</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347</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349</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169" t="s">
        <v>181</v>
      </c>
      <c r="B160" s="1170"/>
      <c r="C160" s="1170"/>
    </row>
    <row r="161" spans="1:3" ht="18.75" hidden="1">
      <c r="A161" s="1174" t="s">
        <v>70</v>
      </c>
      <c r="B161" s="1175"/>
      <c r="C161" s="387" t="s">
        <v>340</v>
      </c>
    </row>
    <row r="162" spans="1:3" ht="15.75" hidden="1">
      <c r="A162" s="1167" t="s">
        <v>6</v>
      </c>
      <c r="B162" s="1168"/>
      <c r="C162" s="399">
        <v>1</v>
      </c>
    </row>
    <row r="163" spans="1:3" ht="24.75" customHeight="1" hidden="1">
      <c r="A163" s="397" t="s">
        <v>52</v>
      </c>
      <c r="B163" s="398" t="s">
        <v>348</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346</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347</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349</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169" t="s">
        <v>181</v>
      </c>
      <c r="B199" s="1170"/>
      <c r="C199" s="1170"/>
    </row>
    <row r="200" spans="1:3" ht="18.75" hidden="1">
      <c r="A200" s="1174" t="s">
        <v>70</v>
      </c>
      <c r="B200" s="1175"/>
      <c r="C200" s="387" t="s">
        <v>340</v>
      </c>
    </row>
    <row r="201" spans="1:3" ht="15.75" hidden="1">
      <c r="A201" s="1167" t="s">
        <v>6</v>
      </c>
      <c r="B201" s="1168"/>
      <c r="C201" s="399">
        <v>1</v>
      </c>
    </row>
    <row r="202" spans="1:3" ht="24.75" customHeight="1" hidden="1">
      <c r="A202" s="397" t="s">
        <v>52</v>
      </c>
      <c r="B202" s="398" t="s">
        <v>348</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346</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347</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349</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169" t="s">
        <v>181</v>
      </c>
      <c r="B237" s="1170"/>
      <c r="C237" s="1170"/>
    </row>
    <row r="238" spans="1:3" ht="18.75" hidden="1">
      <c r="A238" s="1174" t="s">
        <v>70</v>
      </c>
      <c r="B238" s="1175"/>
      <c r="C238" s="387" t="s">
        <v>340</v>
      </c>
    </row>
    <row r="239" spans="1:3" ht="15.75" hidden="1">
      <c r="A239" s="1167" t="s">
        <v>6</v>
      </c>
      <c r="B239" s="1168"/>
      <c r="C239" s="399">
        <v>1</v>
      </c>
    </row>
    <row r="240" spans="1:3" ht="24.75" customHeight="1" hidden="1">
      <c r="A240" s="397" t="s">
        <v>52</v>
      </c>
      <c r="B240" s="398" t="s">
        <v>348</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346</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347</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349</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169" t="s">
        <v>181</v>
      </c>
      <c r="B277" s="1170"/>
      <c r="C277" s="1170"/>
    </row>
    <row r="278" spans="1:3" ht="18.75" hidden="1">
      <c r="A278" s="1174" t="s">
        <v>70</v>
      </c>
      <c r="B278" s="1175"/>
      <c r="C278" s="387" t="s">
        <v>340</v>
      </c>
    </row>
    <row r="279" spans="1:3" ht="15.75" hidden="1">
      <c r="A279" s="1167" t="s">
        <v>6</v>
      </c>
      <c r="B279" s="1168"/>
      <c r="C279" s="399">
        <v>1</v>
      </c>
    </row>
    <row r="280" spans="1:3" ht="24.75" customHeight="1" hidden="1">
      <c r="A280" s="397" t="s">
        <v>52</v>
      </c>
      <c r="B280" s="398" t="s">
        <v>348</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346</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347</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349</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169" t="s">
        <v>181</v>
      </c>
      <c r="B315" s="1170"/>
      <c r="C315" s="1170"/>
    </row>
    <row r="316" spans="1:3" ht="18.75" hidden="1">
      <c r="A316" s="1174" t="s">
        <v>70</v>
      </c>
      <c r="B316" s="1175"/>
      <c r="C316" s="387" t="s">
        <v>340</v>
      </c>
    </row>
    <row r="317" spans="1:3" ht="15.75" hidden="1">
      <c r="A317" s="1167" t="s">
        <v>6</v>
      </c>
      <c r="B317" s="1168"/>
      <c r="C317" s="399">
        <v>1</v>
      </c>
    </row>
    <row r="318" spans="1:3" ht="24.75" customHeight="1" hidden="1">
      <c r="A318" s="397" t="s">
        <v>52</v>
      </c>
      <c r="B318" s="398" t="s">
        <v>348</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346</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347</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349</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169" t="s">
        <v>181</v>
      </c>
      <c r="B352" s="1170"/>
      <c r="C352" s="1170"/>
    </row>
    <row r="353" spans="1:3" ht="18.75" hidden="1">
      <c r="A353" s="1174" t="s">
        <v>70</v>
      </c>
      <c r="B353" s="1175"/>
      <c r="C353" s="387" t="s">
        <v>340</v>
      </c>
    </row>
    <row r="354" spans="1:3" ht="15.75" hidden="1">
      <c r="A354" s="1167" t="s">
        <v>6</v>
      </c>
      <c r="B354" s="1168"/>
      <c r="C354" s="399">
        <v>1</v>
      </c>
    </row>
    <row r="355" spans="1:3" ht="24.75" customHeight="1" hidden="1">
      <c r="A355" s="397" t="s">
        <v>52</v>
      </c>
      <c r="B355" s="398" t="s">
        <v>348</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346</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347</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349</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169" t="s">
        <v>181</v>
      </c>
      <c r="B394" s="1170"/>
      <c r="C394" s="1170"/>
    </row>
    <row r="395" spans="1:3" ht="18.75" hidden="1">
      <c r="A395" s="1174" t="s">
        <v>70</v>
      </c>
      <c r="B395" s="1175"/>
      <c r="C395" s="387" t="s">
        <v>340</v>
      </c>
    </row>
    <row r="396" spans="1:3" ht="15.75" hidden="1">
      <c r="A396" s="1167" t="s">
        <v>6</v>
      </c>
      <c r="B396" s="1168"/>
      <c r="C396" s="399">
        <v>1</v>
      </c>
    </row>
    <row r="397" spans="1:3" ht="24.75" customHeight="1" hidden="1">
      <c r="A397" s="397" t="s">
        <v>52</v>
      </c>
      <c r="B397" s="398" t="s">
        <v>348</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346</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347</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349</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169" t="s">
        <v>181</v>
      </c>
      <c r="B430" s="1170"/>
      <c r="C430" s="1170"/>
    </row>
    <row r="431" spans="1:3" ht="18.75" hidden="1">
      <c r="A431" s="1174" t="s">
        <v>70</v>
      </c>
      <c r="B431" s="1175"/>
      <c r="C431" s="387" t="s">
        <v>340</v>
      </c>
    </row>
    <row r="432" spans="1:3" ht="15.75" hidden="1">
      <c r="A432" s="1167" t="s">
        <v>6</v>
      </c>
      <c r="B432" s="1168"/>
      <c r="C432" s="399">
        <v>1</v>
      </c>
    </row>
    <row r="433" spans="1:3" ht="24.75" customHeight="1" hidden="1">
      <c r="A433" s="397" t="s">
        <v>52</v>
      </c>
      <c r="B433" s="398" t="s">
        <v>348</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346</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347</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349</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169" t="s">
        <v>181</v>
      </c>
      <c r="B470" s="1170"/>
      <c r="C470" s="1170"/>
    </row>
    <row r="471" spans="1:3" ht="18.75" hidden="1">
      <c r="A471" s="1174" t="s">
        <v>70</v>
      </c>
      <c r="B471" s="1175"/>
      <c r="C471" s="387" t="s">
        <v>340</v>
      </c>
    </row>
    <row r="472" spans="1:3" ht="15.75" hidden="1">
      <c r="A472" s="1167" t="s">
        <v>6</v>
      </c>
      <c r="B472" s="1168"/>
      <c r="C472" s="399">
        <v>1</v>
      </c>
    </row>
    <row r="473" spans="1:3" ht="24.75" customHeight="1" hidden="1">
      <c r="A473" s="397" t="s">
        <v>52</v>
      </c>
      <c r="B473" s="398" t="s">
        <v>348</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346</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347</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349</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sheet="1"/>
  <mergeCells count="39">
    <mergeCell ref="A200:B200"/>
    <mergeCell ref="A352:C352"/>
    <mergeCell ref="A472:B472"/>
    <mergeCell ref="A431:B431"/>
    <mergeCell ref="A432:B432"/>
    <mergeCell ref="A470:C470"/>
    <mergeCell ref="A471:B471"/>
    <mergeCell ref="A354:B354"/>
    <mergeCell ref="A430:C430"/>
    <mergeCell ref="A396:B396"/>
    <mergeCell ref="A237:C237"/>
    <mergeCell ref="A394:C394"/>
    <mergeCell ref="A315:C315"/>
    <mergeCell ref="A316:B316"/>
    <mergeCell ref="A278:B278"/>
    <mergeCell ref="A239:B239"/>
    <mergeCell ref="A277:C277"/>
    <mergeCell ref="A317:B317"/>
    <mergeCell ref="A353:B353"/>
    <mergeCell ref="A83:B83"/>
    <mergeCell ref="A395:B395"/>
    <mergeCell ref="A120:C120"/>
    <mergeCell ref="A201:B201"/>
    <mergeCell ref="A162:B162"/>
    <mergeCell ref="A161:B161"/>
    <mergeCell ref="A279:B279"/>
    <mergeCell ref="A238:B238"/>
    <mergeCell ref="A122:B122"/>
    <mergeCell ref="A160:C160"/>
    <mergeCell ref="A84:B84"/>
    <mergeCell ref="A199:C199"/>
    <mergeCell ref="A1:C1"/>
    <mergeCell ref="A2:B2"/>
    <mergeCell ref="A121:B121"/>
    <mergeCell ref="A82:C82"/>
    <mergeCell ref="A44:C44"/>
    <mergeCell ref="A45:B45"/>
    <mergeCell ref="A46:B46"/>
    <mergeCell ref="A3:B3"/>
  </mergeCells>
  <printOptions/>
  <pageMargins left="1.35" right="0.9" top="0.24" bottom="0.21" header="0.2" footer="0.19"/>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zoomScale="85" zoomScaleNormal="85" zoomScaleSheetLayoutView="85" zoomScalePageLayoutView="0" workbookViewId="0" topLeftCell="A7">
      <selection activeCell="J16" sqref="J16"/>
    </sheetView>
  </sheetViews>
  <sheetFormatPr defaultColWidth="9.00390625" defaultRowHeight="15.75"/>
  <cols>
    <col min="1" max="1" width="4.875" style="434"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149" t="s">
        <v>30</v>
      </c>
      <c r="B1" s="1149"/>
      <c r="C1" s="412"/>
      <c r="D1" s="1150" t="s">
        <v>82</v>
      </c>
      <c r="E1" s="1150"/>
      <c r="F1" s="1150"/>
      <c r="G1" s="1150"/>
      <c r="H1" s="1150"/>
      <c r="I1" s="1150"/>
      <c r="J1" s="1150"/>
      <c r="K1" s="1150"/>
      <c r="L1" s="1151" t="s">
        <v>557</v>
      </c>
      <c r="M1" s="1151"/>
      <c r="N1" s="1151"/>
      <c r="O1" s="1151"/>
    </row>
    <row r="2" spans="1:15" ht="16.5" customHeight="1">
      <c r="A2" s="414" t="s">
        <v>343</v>
      </c>
      <c r="B2" s="414"/>
      <c r="C2" s="414"/>
      <c r="D2" s="1150" t="s">
        <v>182</v>
      </c>
      <c r="E2" s="1150"/>
      <c r="F2" s="1150"/>
      <c r="G2" s="1150"/>
      <c r="H2" s="1150"/>
      <c r="I2" s="1150"/>
      <c r="J2" s="1150"/>
      <c r="K2" s="1150"/>
      <c r="L2" s="1152" t="str">
        <f>'Thong tin'!B4</f>
        <v>CTHADS tỉnh Bình Phước</v>
      </c>
      <c r="M2" s="1152"/>
      <c r="N2" s="1152"/>
      <c r="O2" s="1152"/>
    </row>
    <row r="3" spans="1:15" ht="16.5" customHeight="1">
      <c r="A3" s="414" t="s">
        <v>344</v>
      </c>
      <c r="B3" s="414"/>
      <c r="C3" s="414"/>
      <c r="D3" s="1153" t="str">
        <f>'Thong tin'!B3</f>
        <v>9 tháng / năm 2018</v>
      </c>
      <c r="E3" s="1153"/>
      <c r="F3" s="1153"/>
      <c r="G3" s="1153"/>
      <c r="H3" s="1153"/>
      <c r="I3" s="1153"/>
      <c r="J3" s="1153"/>
      <c r="K3" s="1153"/>
      <c r="L3" s="1151" t="s">
        <v>523</v>
      </c>
      <c r="M3" s="1151"/>
      <c r="N3" s="1151"/>
      <c r="O3" s="1151"/>
    </row>
    <row r="4" spans="1:15" ht="16.5" customHeight="1">
      <c r="A4" s="432" t="s">
        <v>119</v>
      </c>
      <c r="B4" s="432"/>
      <c r="C4" s="417"/>
      <c r="D4" s="418"/>
      <c r="E4" s="418"/>
      <c r="F4" s="417"/>
      <c r="G4" s="419"/>
      <c r="H4" s="419"/>
      <c r="I4" s="419"/>
      <c r="J4" s="417"/>
      <c r="K4" s="418"/>
      <c r="L4" s="1152" t="s">
        <v>411</v>
      </c>
      <c r="M4" s="1152"/>
      <c r="N4" s="1152"/>
      <c r="O4" s="1152"/>
    </row>
    <row r="5" spans="1:15" ht="16.5" customHeight="1">
      <c r="A5" s="420"/>
      <c r="B5" s="417"/>
      <c r="C5" s="417"/>
      <c r="D5" s="417"/>
      <c r="E5" s="417"/>
      <c r="F5" s="421"/>
      <c r="G5" s="422"/>
      <c r="H5" s="422"/>
      <c r="I5" s="422"/>
      <c r="J5" s="421"/>
      <c r="K5" s="423"/>
      <c r="L5" s="436"/>
      <c r="M5" s="436" t="s">
        <v>8</v>
      </c>
      <c r="N5" s="413"/>
      <c r="O5" s="413"/>
    </row>
    <row r="6" spans="1:15" ht="18.75" customHeight="1">
      <c r="A6" s="1161" t="s">
        <v>69</v>
      </c>
      <c r="B6" s="1161"/>
      <c r="C6" s="1161" t="s">
        <v>38</v>
      </c>
      <c r="D6" s="1161" t="s">
        <v>336</v>
      </c>
      <c r="E6" s="1161"/>
      <c r="F6" s="1161"/>
      <c r="G6" s="1161"/>
      <c r="H6" s="1161"/>
      <c r="I6" s="1161"/>
      <c r="J6" s="1161"/>
      <c r="K6" s="1161"/>
      <c r="L6" s="1161"/>
      <c r="M6" s="1161"/>
      <c r="N6" s="1161"/>
      <c r="O6" s="1161"/>
    </row>
    <row r="7" spans="1:15" ht="20.25" customHeight="1">
      <c r="A7" s="1161"/>
      <c r="B7" s="1161"/>
      <c r="C7" s="1161"/>
      <c r="D7" s="1178" t="s">
        <v>120</v>
      </c>
      <c r="E7" s="1147" t="s">
        <v>121</v>
      </c>
      <c r="F7" s="1147"/>
      <c r="G7" s="1147"/>
      <c r="H7" s="1147" t="s">
        <v>122</v>
      </c>
      <c r="I7" s="1147" t="s">
        <v>123</v>
      </c>
      <c r="J7" s="1147" t="s">
        <v>124</v>
      </c>
      <c r="K7" s="1147" t="s">
        <v>125</v>
      </c>
      <c r="L7" s="1147" t="s">
        <v>126</v>
      </c>
      <c r="M7" s="1147" t="s">
        <v>127</v>
      </c>
      <c r="N7" s="1147" t="s">
        <v>183</v>
      </c>
      <c r="O7" s="1147" t="s">
        <v>128</v>
      </c>
    </row>
    <row r="8" spans="1:15" ht="19.5" customHeight="1">
      <c r="A8" s="1161"/>
      <c r="B8" s="1161"/>
      <c r="C8" s="1161"/>
      <c r="D8" s="1178"/>
      <c r="E8" s="1147" t="s">
        <v>37</v>
      </c>
      <c r="F8" s="1147" t="s">
        <v>7</v>
      </c>
      <c r="G8" s="1147"/>
      <c r="H8" s="1147"/>
      <c r="I8" s="1147"/>
      <c r="J8" s="1147"/>
      <c r="K8" s="1147"/>
      <c r="L8" s="1147"/>
      <c r="M8" s="1147"/>
      <c r="N8" s="1147"/>
      <c r="O8" s="1147"/>
    </row>
    <row r="9" spans="1:15" ht="39.75" customHeight="1">
      <c r="A9" s="1161"/>
      <c r="B9" s="1161"/>
      <c r="C9" s="1161"/>
      <c r="D9" s="1178"/>
      <c r="E9" s="1147"/>
      <c r="F9" s="554" t="s">
        <v>129</v>
      </c>
      <c r="G9" s="554" t="s">
        <v>130</v>
      </c>
      <c r="H9" s="1147"/>
      <c r="I9" s="1147"/>
      <c r="J9" s="1147"/>
      <c r="K9" s="1147"/>
      <c r="L9" s="1147"/>
      <c r="M9" s="1147"/>
      <c r="N9" s="1147"/>
      <c r="O9" s="1147"/>
    </row>
    <row r="10" spans="1:15" s="393" customFormat="1" ht="17.25" customHeight="1">
      <c r="A10" s="1177" t="s">
        <v>40</v>
      </c>
      <c r="B10" s="1177"/>
      <c r="C10" s="511">
        <v>1</v>
      </c>
      <c r="D10" s="511">
        <v>2</v>
      </c>
      <c r="E10" s="511">
        <v>3</v>
      </c>
      <c r="F10" s="511">
        <v>4</v>
      </c>
      <c r="G10" s="511">
        <v>5</v>
      </c>
      <c r="H10" s="511">
        <v>6</v>
      </c>
      <c r="I10" s="511">
        <v>7</v>
      </c>
      <c r="J10" s="511">
        <v>8</v>
      </c>
      <c r="K10" s="511">
        <v>9</v>
      </c>
      <c r="L10" s="511">
        <v>10</v>
      </c>
      <c r="M10" s="511">
        <v>11</v>
      </c>
      <c r="N10" s="511">
        <v>12</v>
      </c>
      <c r="O10" s="511">
        <v>13</v>
      </c>
    </row>
    <row r="11" spans="1:15" ht="22.5" customHeight="1">
      <c r="A11" s="503" t="s">
        <v>0</v>
      </c>
      <c r="B11" s="437" t="s">
        <v>131</v>
      </c>
      <c r="C11" s="642">
        <f>IF((C12+C13)-C14=C16,(C12+C13),"Sai")</f>
        <v>3420</v>
      </c>
      <c r="D11" s="642">
        <f aca="true" t="shared" si="0" ref="D11:O11">IF((D12+D13)-D14=D16,(D12+D13),"Sai")</f>
        <v>2341</v>
      </c>
      <c r="E11" s="642">
        <f t="shared" si="0"/>
        <v>437</v>
      </c>
      <c r="F11" s="642">
        <f t="shared" si="0"/>
        <v>0</v>
      </c>
      <c r="G11" s="642">
        <f t="shared" si="0"/>
        <v>437</v>
      </c>
      <c r="H11" s="642">
        <f t="shared" si="0"/>
        <v>0</v>
      </c>
      <c r="I11" s="642">
        <f t="shared" si="0"/>
        <v>490</v>
      </c>
      <c r="J11" s="642">
        <f t="shared" si="0"/>
        <v>120</v>
      </c>
      <c r="K11" s="642">
        <f t="shared" si="0"/>
        <v>0</v>
      </c>
      <c r="L11" s="642">
        <f t="shared" si="0"/>
        <v>10</v>
      </c>
      <c r="M11" s="642">
        <f t="shared" si="0"/>
        <v>22</v>
      </c>
      <c r="N11" s="642">
        <f t="shared" si="0"/>
        <v>0</v>
      </c>
      <c r="O11" s="642">
        <f t="shared" si="0"/>
        <v>0</v>
      </c>
    </row>
    <row r="12" spans="1:15" s="403" customFormat="1" ht="22.5" customHeight="1">
      <c r="A12" s="502">
        <v>1</v>
      </c>
      <c r="B12" s="428" t="s">
        <v>132</v>
      </c>
      <c r="C12" s="642">
        <f>D12+E12+H12+I12+J12+K12+L12+M12+N12</f>
        <v>2488</v>
      </c>
      <c r="D12" s="671">
        <f>'[19]2COQUAN'!D12+'[10]M02'!D12+'[11]2-v-td'!D12+'[13]02'!D12+'[14]2-v-td'!D12+'[15]2-v-td'!D12+'[16]2-v-td'!D12+'[17]2-v-td'!D12+'[18]2-v-td'!D12+'[20]02'!D12+'[12]2-v-td'!D12+'[21]02'!D12</f>
        <v>1770</v>
      </c>
      <c r="E12" s="643">
        <f>F12+G12</f>
        <v>279</v>
      </c>
      <c r="F12" s="671">
        <f>'[19]2COQUAN'!F12+'[10]M02'!F12+'[11]2-v-td'!F12+'[13]02'!F12+'[14]2-v-td'!F12+'[15]2-v-td'!F12+'[16]2-v-td'!F12+'[17]2-v-td'!F12+'[18]2-v-td'!F12+'[20]02'!F12+'[12]2-v-td'!F12+'[21]02'!F12</f>
        <v>0</v>
      </c>
      <c r="G12" s="671">
        <f>'[19]2COQUAN'!G12+'[10]M02'!G12+'[11]2-v-td'!G12+'[13]02'!G12+'[14]2-v-td'!G12+'[15]2-v-td'!G12+'[16]2-v-td'!G12+'[17]2-v-td'!G12+'[18]2-v-td'!G12+'[20]02'!G12+'[12]2-v-td'!G12+'[21]02'!G12</f>
        <v>279</v>
      </c>
      <c r="H12" s="671">
        <f>'[19]2COQUAN'!H12+'[10]M02'!H12+'[11]2-v-td'!H12+'[13]02'!H12+'[14]2-v-td'!H12+'[15]2-v-td'!H12+'[16]2-v-td'!H12+'[17]2-v-td'!H12+'[18]2-v-td'!H12+'[20]02'!H12+'[12]2-v-td'!H12+'[21]02'!H12</f>
        <v>0</v>
      </c>
      <c r="I12" s="671">
        <f>'[19]2COQUAN'!I12+'[10]M02'!I12+'[11]2-v-td'!I12+'[13]02'!I12+'[14]2-v-td'!I12+'[15]2-v-td'!I12+'[16]2-v-td'!I12+'[17]2-v-td'!I12+'[18]2-v-td'!I12+'[20]02'!I12+'[12]2-v-td'!I12+'[21]02'!I12</f>
        <v>321</v>
      </c>
      <c r="J12" s="671">
        <f>'[19]2COQUAN'!J12+'[10]M02'!J12+'[11]2-v-td'!J12+'[13]02'!J12+'[14]2-v-td'!J12+'[15]2-v-td'!J12+'[16]2-v-td'!J12+'[17]2-v-td'!J12+'[18]2-v-td'!J12+'[20]02'!J12+'[12]2-v-td'!J12+'[21]02'!J12</f>
        <v>90</v>
      </c>
      <c r="K12" s="671">
        <f>'[19]2COQUAN'!K12+'[10]M02'!K12+'[11]2-v-td'!K12+'[13]02'!K12+'[14]2-v-td'!K12+'[15]2-v-td'!K12+'[16]2-v-td'!K12+'[17]2-v-td'!K12+'[18]2-v-td'!K12+'[20]02'!K12+'[12]2-v-td'!K12+'[21]02'!K12</f>
        <v>0</v>
      </c>
      <c r="L12" s="671">
        <f>'[19]2COQUAN'!L12+'[10]M02'!L12+'[11]2-v-td'!L12+'[13]02'!L12+'[14]2-v-td'!L12+'[15]2-v-td'!L12+'[16]2-v-td'!L12+'[17]2-v-td'!L12+'[18]2-v-td'!L12+'[20]02'!L12+'[12]2-v-td'!L12+'[21]02'!L12</f>
        <v>10</v>
      </c>
      <c r="M12" s="671">
        <f>'[19]2COQUAN'!M12+'[10]M02'!M12+'[11]2-v-td'!M12+'[13]02'!M12+'[14]2-v-td'!M12+'[15]2-v-td'!M12+'[16]2-v-td'!M12+'[17]2-v-td'!M12+'[18]2-v-td'!M12+'[20]02'!M12+'[12]2-v-td'!M12+'[21]02'!M12</f>
        <v>18</v>
      </c>
      <c r="N12" s="671">
        <f>'[19]2COQUAN'!N12+'[10]M02'!N12+'[11]2-v-td'!N12+'[13]02'!N12+'[14]2-v-td'!N12+'[15]2-v-td'!N12+'[16]2-v-td'!N12+'[17]2-v-td'!N12+'[18]2-v-td'!N12+'[20]02'!N12+'[12]2-v-td'!N12+'[21]02'!N12</f>
        <v>0</v>
      </c>
      <c r="O12" s="671">
        <f>'[19]2COQUAN'!O12+'[10]M02'!O12+'[11]2-v-td'!O12+'[13]02'!O12+'[14]2-v-td'!O12+'[15]2-v-td'!O12+'[16]2-v-td'!O12+'[17]2-v-td'!O12+'[18]2-v-td'!O12+'[20]02'!O12+'[12]2-v-td'!O12+'[21]02'!O12</f>
        <v>0</v>
      </c>
    </row>
    <row r="13" spans="1:15" s="403" customFormat="1" ht="22.5" customHeight="1">
      <c r="A13" s="502">
        <v>2</v>
      </c>
      <c r="B13" s="428" t="s">
        <v>133</v>
      </c>
      <c r="C13" s="642">
        <f>D13+E13+H13+I13+J13+K13+L13+M13+N13</f>
        <v>932</v>
      </c>
      <c r="D13" s="671">
        <f>'[19]2COQUAN'!D13+'[10]M02'!D13+'[11]2-v-td'!D13+'[13]02'!D13+'[14]2-v-td'!D13+'[15]2-v-td'!D13+'[16]2-v-td'!D13+'[17]2-v-td'!D13+'[18]2-v-td'!D13+'[20]02'!D13+'[12]2-v-td'!D13+'[21]02'!D13</f>
        <v>571</v>
      </c>
      <c r="E13" s="643">
        <f>F13+G13</f>
        <v>158</v>
      </c>
      <c r="F13" s="671">
        <f>'[19]2COQUAN'!F13+'[10]M02'!F13+'[11]2-v-td'!F13+'[13]02'!F13+'[14]2-v-td'!F13+'[15]2-v-td'!F13+'[16]2-v-td'!F13+'[17]2-v-td'!F13+'[18]2-v-td'!F13+'[20]02'!F13+'[12]2-v-td'!F13+'[21]02'!F13</f>
        <v>0</v>
      </c>
      <c r="G13" s="671">
        <f>'[19]2COQUAN'!G13+'[10]M02'!G13+'[11]2-v-td'!G13+'[13]02'!G13+'[14]2-v-td'!G13+'[15]2-v-td'!G13+'[16]2-v-td'!G13+'[17]2-v-td'!G13+'[18]2-v-td'!G13+'[20]02'!G13+'[12]2-v-td'!G13+'[21]02'!G13</f>
        <v>158</v>
      </c>
      <c r="H13" s="671">
        <f>'[19]2COQUAN'!H13+'[10]M02'!H13+'[11]2-v-td'!H13+'[13]02'!H13+'[14]2-v-td'!H13+'[15]2-v-td'!H13+'[16]2-v-td'!H13+'[17]2-v-td'!H13+'[18]2-v-td'!H13+'[20]02'!H13+'[12]2-v-td'!H13+'[21]02'!H13</f>
        <v>0</v>
      </c>
      <c r="I13" s="671">
        <f>'[19]2COQUAN'!I13+'[10]M02'!I13+'[11]2-v-td'!I13+'[13]02'!I13+'[14]2-v-td'!I13+'[15]2-v-td'!I13+'[16]2-v-td'!I13+'[17]2-v-td'!I13+'[18]2-v-td'!I13+'[20]02'!I13+'[12]2-v-td'!I13+'[21]02'!I13</f>
        <v>169</v>
      </c>
      <c r="J13" s="671">
        <f>'[19]2COQUAN'!J13+'[10]M02'!J13+'[11]2-v-td'!J13+'[13]02'!J13+'[14]2-v-td'!J13+'[15]2-v-td'!J13+'[16]2-v-td'!J13+'[17]2-v-td'!J13+'[18]2-v-td'!J13+'[20]02'!J13+'[12]2-v-td'!J13+'[21]02'!J13</f>
        <v>30</v>
      </c>
      <c r="K13" s="671">
        <f>'[19]2COQUAN'!K13+'[10]M02'!K13+'[11]2-v-td'!K13+'[13]02'!K13+'[14]2-v-td'!K13+'[15]2-v-td'!K13+'[16]2-v-td'!K13+'[17]2-v-td'!K13+'[18]2-v-td'!K13+'[20]02'!K13+'[12]2-v-td'!K13+'[21]02'!K13</f>
        <v>0</v>
      </c>
      <c r="L13" s="671">
        <f>'[19]2COQUAN'!L13+'[10]M02'!L13+'[11]2-v-td'!L13+'[13]02'!L13+'[14]2-v-td'!L13+'[15]2-v-td'!L13+'[16]2-v-td'!L13+'[17]2-v-td'!L13+'[18]2-v-td'!L13+'[20]02'!L13+'[12]2-v-td'!L13+'[21]02'!L13</f>
        <v>0</v>
      </c>
      <c r="M13" s="671">
        <f>'[19]2COQUAN'!M13+'[10]M02'!M13+'[11]2-v-td'!M13+'[13]02'!M13+'[14]2-v-td'!M13+'[15]2-v-td'!M13+'[16]2-v-td'!M13+'[17]2-v-td'!M13+'[18]2-v-td'!M13+'[20]02'!M13+'[12]2-v-td'!M13+'[21]02'!M13</f>
        <v>4</v>
      </c>
      <c r="N13" s="671">
        <f>'[19]2COQUAN'!N13+'[10]M02'!N13+'[11]2-v-td'!N13+'[13]02'!N13+'[14]2-v-td'!N13+'[15]2-v-td'!N13+'[16]2-v-td'!N13+'[17]2-v-td'!N13+'[18]2-v-td'!N13+'[20]02'!N13+'[12]2-v-td'!N13+'[21]02'!N13</f>
        <v>0</v>
      </c>
      <c r="O13" s="671">
        <f>'[19]2COQUAN'!O13+'[10]M02'!O13+'[11]2-v-td'!O13+'[13]02'!O13+'[14]2-v-td'!O13+'[15]2-v-td'!O13+'[16]2-v-td'!O13+'[17]2-v-td'!O13+'[18]2-v-td'!O13+'[20]02'!O13+'[12]2-v-td'!O13+'[21]02'!O13</f>
        <v>0</v>
      </c>
    </row>
    <row r="14" spans="1:15" ht="22.5" customHeight="1">
      <c r="A14" s="503" t="s">
        <v>1</v>
      </c>
      <c r="B14" s="395" t="s">
        <v>134</v>
      </c>
      <c r="C14" s="642">
        <f>D14+E14+H14+I14+J14+K14+L14+M14+N14</f>
        <v>63</v>
      </c>
      <c r="D14" s="671">
        <f>'[19]2COQUAN'!D14+'[10]M02'!D14+'[11]2-v-td'!D14+'[13]02'!D14+'[14]2-v-td'!D14+'[15]2-v-td'!D14+'[16]2-v-td'!D14+'[17]2-v-td'!D14+'[18]2-v-td'!D14+'[20]02'!D14+'[12]2-v-td'!D14+'[21]02'!D14</f>
        <v>27</v>
      </c>
      <c r="E14" s="643">
        <f>F14+G14</f>
        <v>23</v>
      </c>
      <c r="F14" s="671">
        <f>'[19]2COQUAN'!F14+'[10]M02'!F14+'[11]2-v-td'!F14+'[13]02'!F14+'[14]2-v-td'!F14+'[15]2-v-td'!F14+'[16]2-v-td'!F14+'[17]2-v-td'!F14+'[18]2-v-td'!F14+'[20]02'!F14+'[12]2-v-td'!F14+'[21]02'!F14</f>
        <v>0</v>
      </c>
      <c r="G14" s="671">
        <f>'[19]2COQUAN'!G14+'[10]M02'!G14+'[11]2-v-td'!G14+'[13]02'!G14+'[14]2-v-td'!G14+'[15]2-v-td'!G14+'[16]2-v-td'!G14+'[17]2-v-td'!G14+'[18]2-v-td'!G14+'[20]02'!G14+'[12]2-v-td'!G14+'[21]02'!G14</f>
        <v>23</v>
      </c>
      <c r="H14" s="671">
        <f>'[19]2COQUAN'!H14+'[10]M02'!H14+'[11]2-v-td'!H14+'[13]02'!H14+'[14]2-v-td'!H14+'[15]2-v-td'!H14+'[16]2-v-td'!H14+'[17]2-v-td'!H14+'[18]2-v-td'!H14+'[20]02'!H14+'[12]2-v-td'!H14+'[21]02'!H14</f>
        <v>0</v>
      </c>
      <c r="I14" s="671">
        <f>'[19]2COQUAN'!I14+'[10]M02'!I14+'[11]2-v-td'!I14+'[13]02'!I14+'[14]2-v-td'!I14+'[15]2-v-td'!I14+'[16]2-v-td'!I14+'[17]2-v-td'!I14+'[18]2-v-td'!I14+'[20]02'!I14+'[12]2-v-td'!I14+'[21]02'!I14</f>
        <v>7</v>
      </c>
      <c r="J14" s="671">
        <f>'[19]2COQUAN'!J14+'[10]M02'!J14+'[11]2-v-td'!J14+'[13]02'!J14+'[14]2-v-td'!J14+'[15]2-v-td'!J14+'[16]2-v-td'!J14+'[17]2-v-td'!J14+'[18]2-v-td'!J14+'[20]02'!J14+'[12]2-v-td'!J14+'[21]02'!J14</f>
        <v>6</v>
      </c>
      <c r="K14" s="671">
        <f>'[19]2COQUAN'!K14+'[10]M02'!K14+'[11]2-v-td'!K14+'[13]02'!K14+'[14]2-v-td'!K14+'[15]2-v-td'!K14+'[16]2-v-td'!K14+'[17]2-v-td'!K14+'[18]2-v-td'!K14+'[20]02'!K14+'[12]2-v-td'!K14+'[21]02'!K14</f>
        <v>0</v>
      </c>
      <c r="L14" s="671">
        <f>'[19]2COQUAN'!L14+'[10]M02'!L14+'[11]2-v-td'!L14+'[13]02'!L14+'[14]2-v-td'!L14+'[15]2-v-td'!L14+'[16]2-v-td'!L14+'[17]2-v-td'!L14+'[18]2-v-td'!L14+'[20]02'!L14+'[12]2-v-td'!L14+'[21]02'!L14</f>
        <v>0</v>
      </c>
      <c r="M14" s="671">
        <f>'[19]2COQUAN'!M14+'[10]M02'!M14+'[11]2-v-td'!M14+'[13]02'!M14+'[14]2-v-td'!M14+'[15]2-v-td'!M14+'[16]2-v-td'!M14+'[17]2-v-td'!M14+'[18]2-v-td'!M14+'[20]02'!M14+'[12]2-v-td'!M14+'[21]02'!M14</f>
        <v>0</v>
      </c>
      <c r="N14" s="671">
        <f>'[19]2COQUAN'!N14+'[10]M02'!N14+'[11]2-v-td'!N14+'[13]02'!N14+'[14]2-v-td'!N14+'[15]2-v-td'!N14+'[16]2-v-td'!N14+'[17]2-v-td'!N14+'[18]2-v-td'!N14+'[20]02'!N14+'[12]2-v-td'!N14+'[21]02'!N14</f>
        <v>0</v>
      </c>
      <c r="O14" s="671">
        <f>'[19]2COQUAN'!O14+'[10]M02'!O14+'[11]2-v-td'!O14+'[13]02'!O14+'[14]2-v-td'!O14+'[15]2-v-td'!O14+'[16]2-v-td'!O14+'[17]2-v-td'!O14+'[18]2-v-td'!O14+'[20]02'!O14+'[12]2-v-td'!O14+'[21]02'!O14</f>
        <v>0</v>
      </c>
    </row>
    <row r="15" spans="1:15" ht="22.5" customHeight="1">
      <c r="A15" s="503" t="s">
        <v>9</v>
      </c>
      <c r="B15" s="395" t="s">
        <v>135</v>
      </c>
      <c r="C15" s="642">
        <f>D15+E15+H15+I15+J15+K15+L15+M15+N15</f>
        <v>0</v>
      </c>
      <c r="D15" s="671">
        <f>'[19]2COQUAN'!D15+'[10]M02'!D15+'[11]2-v-td'!D15+'[13]02'!D15+'[14]2-v-td'!D15+'[15]2-v-td'!D15+'[16]2-v-td'!D15+'[17]2-v-td'!D15+'[18]2-v-td'!D15+'[20]02'!D15+'[12]2-v-td'!D15+'[21]02'!D15</f>
        <v>0</v>
      </c>
      <c r="E15" s="643">
        <f>F15+G15</f>
        <v>0</v>
      </c>
      <c r="F15" s="671">
        <f>'[19]2COQUAN'!F15+'[10]M02'!F15+'[11]2-v-td'!F15+'[13]02'!F15+'[14]2-v-td'!F15+'[15]2-v-td'!F15+'[16]2-v-td'!F15+'[17]2-v-td'!F15+'[18]2-v-td'!F15+'[20]02'!F15+'[12]2-v-td'!F15+'[21]02'!F15</f>
        <v>0</v>
      </c>
      <c r="G15" s="671">
        <f>'[19]2COQUAN'!G15+'[10]M02'!G15+'[11]2-v-td'!G15+'[13]02'!G15+'[14]2-v-td'!G15+'[15]2-v-td'!G15+'[16]2-v-td'!G15+'[17]2-v-td'!G15+'[18]2-v-td'!G15+'[20]02'!G15+'[12]2-v-td'!G15+'[21]02'!G15</f>
        <v>0</v>
      </c>
      <c r="H15" s="671">
        <f>'[19]2COQUAN'!H15+'[10]M02'!H15+'[11]2-v-td'!H15+'[13]02'!H15+'[14]2-v-td'!H15+'[15]2-v-td'!H15+'[16]2-v-td'!H15+'[17]2-v-td'!H15+'[18]2-v-td'!H15+'[20]02'!H15+'[12]2-v-td'!H15+'[21]02'!H15</f>
        <v>0</v>
      </c>
      <c r="I15" s="671">
        <f>'[19]2COQUAN'!I15+'[10]M02'!I15+'[11]2-v-td'!I15+'[13]02'!I15+'[14]2-v-td'!I15+'[15]2-v-td'!I15+'[16]2-v-td'!I15+'[17]2-v-td'!I15+'[18]2-v-td'!I15+'[20]02'!I15+'[12]2-v-td'!I15+'[21]02'!I15</f>
        <v>0</v>
      </c>
      <c r="J15" s="671">
        <f>'[19]2COQUAN'!J15+'[10]M02'!J15+'[11]2-v-td'!J15+'[13]02'!J15+'[14]2-v-td'!J15+'[15]2-v-td'!J15+'[16]2-v-td'!J15+'[17]2-v-td'!J15+'[18]2-v-td'!J15+'[20]02'!J15+'[12]2-v-td'!J15+'[21]02'!J15</f>
        <v>0</v>
      </c>
      <c r="K15" s="671">
        <f>'[19]2COQUAN'!K15+'[10]M02'!K15+'[11]2-v-td'!K15+'[13]02'!K15+'[14]2-v-td'!K15+'[15]2-v-td'!K15+'[16]2-v-td'!K15+'[17]2-v-td'!K15+'[18]2-v-td'!K15+'[20]02'!K15+'[12]2-v-td'!K15+'[21]02'!K15</f>
        <v>0</v>
      </c>
      <c r="L15" s="671">
        <f>'[19]2COQUAN'!L15+'[10]M02'!L15+'[11]2-v-td'!L15+'[13]02'!L15+'[14]2-v-td'!L15+'[15]2-v-td'!L15+'[16]2-v-td'!L15+'[17]2-v-td'!L15+'[18]2-v-td'!L15+'[20]02'!L15+'[12]2-v-td'!L15+'[21]02'!L15</f>
        <v>0</v>
      </c>
      <c r="M15" s="671">
        <f>'[19]2COQUAN'!M15+'[10]M02'!M15+'[11]2-v-td'!M15+'[13]02'!M15+'[14]2-v-td'!M15+'[15]2-v-td'!M15+'[16]2-v-td'!M15+'[17]2-v-td'!M15+'[18]2-v-td'!M15+'[20]02'!M15+'[12]2-v-td'!M15+'[21]02'!M15</f>
        <v>0</v>
      </c>
      <c r="N15" s="671">
        <f>'[19]2COQUAN'!N15+'[10]M02'!N15+'[11]2-v-td'!N15+'[13]02'!N15+'[14]2-v-td'!N15+'[15]2-v-td'!N15+'[16]2-v-td'!N15+'[17]2-v-td'!N15+'[18]2-v-td'!N15+'[20]02'!N15+'[12]2-v-td'!N15+'[21]02'!N15</f>
        <v>0</v>
      </c>
      <c r="O15" s="671">
        <f>'[19]2COQUAN'!O15+'[10]M02'!O15+'[11]2-v-td'!O15+'[13]02'!O15+'[14]2-v-td'!O15+'[15]2-v-td'!O15+'[16]2-v-td'!O15+'[17]2-v-td'!O15+'[18]2-v-td'!O15+'[20]02'!O15+'[12]2-v-td'!O15+'[21]02'!O15</f>
        <v>0</v>
      </c>
    </row>
    <row r="16" spans="1:15" ht="22.5" customHeight="1">
      <c r="A16" s="503" t="s">
        <v>136</v>
      </c>
      <c r="B16" s="395" t="s">
        <v>137</v>
      </c>
      <c r="C16" s="644">
        <f>C17+C25</f>
        <v>3357</v>
      </c>
      <c r="D16" s="644">
        <f aca="true" t="shared" si="1" ref="D16:N16">D17+D25</f>
        <v>2314</v>
      </c>
      <c r="E16" s="644">
        <f t="shared" si="1"/>
        <v>414</v>
      </c>
      <c r="F16" s="644">
        <f t="shared" si="1"/>
        <v>0</v>
      </c>
      <c r="G16" s="644">
        <f t="shared" si="1"/>
        <v>414</v>
      </c>
      <c r="H16" s="644">
        <f t="shared" si="1"/>
        <v>0</v>
      </c>
      <c r="I16" s="644">
        <f t="shared" si="1"/>
        <v>483</v>
      </c>
      <c r="J16" s="644">
        <f t="shared" si="1"/>
        <v>114</v>
      </c>
      <c r="K16" s="644">
        <f t="shared" si="1"/>
        <v>0</v>
      </c>
      <c r="L16" s="644">
        <f t="shared" si="1"/>
        <v>10</v>
      </c>
      <c r="M16" s="644">
        <f t="shared" si="1"/>
        <v>22</v>
      </c>
      <c r="N16" s="642">
        <f t="shared" si="1"/>
        <v>0</v>
      </c>
      <c r="O16" s="642">
        <f>O17+O25</f>
        <v>0</v>
      </c>
    </row>
    <row r="17" spans="1:15" ht="22.5" customHeight="1">
      <c r="A17" s="503" t="s">
        <v>52</v>
      </c>
      <c r="B17" s="395" t="s">
        <v>138</v>
      </c>
      <c r="C17" s="642">
        <f>C18+C19+C20+C21+C22+C23+C24</f>
        <v>2294</v>
      </c>
      <c r="D17" s="642">
        <f aca="true" t="shared" si="2" ref="D17:N17">D18+D19+D20+D21+D22+D23+D24</f>
        <v>1579</v>
      </c>
      <c r="E17" s="642">
        <f t="shared" si="2"/>
        <v>213</v>
      </c>
      <c r="F17" s="642">
        <f t="shared" si="2"/>
        <v>0</v>
      </c>
      <c r="G17" s="642">
        <f t="shared" si="2"/>
        <v>213</v>
      </c>
      <c r="H17" s="642">
        <f t="shared" si="2"/>
        <v>0</v>
      </c>
      <c r="I17" s="642">
        <f t="shared" si="2"/>
        <v>409</v>
      </c>
      <c r="J17" s="642">
        <f t="shared" si="2"/>
        <v>80</v>
      </c>
      <c r="K17" s="642">
        <f t="shared" si="2"/>
        <v>0</v>
      </c>
      <c r="L17" s="642">
        <f t="shared" si="2"/>
        <v>2</v>
      </c>
      <c r="M17" s="642">
        <f t="shared" si="2"/>
        <v>11</v>
      </c>
      <c r="N17" s="642">
        <f t="shared" si="2"/>
        <v>0</v>
      </c>
      <c r="O17" s="642">
        <f>O18+O19+O20+O21+O22+O23+O24</f>
        <v>0</v>
      </c>
    </row>
    <row r="18" spans="1:15" ht="19.5" customHeight="1">
      <c r="A18" s="502" t="s">
        <v>54</v>
      </c>
      <c r="B18" s="428" t="s">
        <v>139</v>
      </c>
      <c r="C18" s="642">
        <f aca="true" t="shared" si="3" ref="C18:C25">D18+E18+H18+I18+J18+K18+L18+M18+N18</f>
        <v>357</v>
      </c>
      <c r="D18" s="671">
        <f>'[19]2COQUAN'!D18+'[10]M02'!D18+'[11]2-v-td'!D18+'[13]02'!D18+'[14]2-v-td'!D18+'[15]2-v-td'!D18+'[16]2-v-td'!D18+'[17]2-v-td'!D18+'[18]2-v-td'!D18+'[20]02'!D18+'[12]2-v-td'!D18+'[21]02'!D18</f>
        <v>241</v>
      </c>
      <c r="E18" s="643">
        <f aca="true" t="shared" si="4" ref="E18:E25">F18+G18</f>
        <v>57</v>
      </c>
      <c r="F18" s="671">
        <f>'[19]2COQUAN'!F18+'[10]M02'!F18+'[11]2-v-td'!F18+'[13]02'!F18+'[14]2-v-td'!F18+'[15]2-v-td'!F18+'[16]2-v-td'!F18+'[17]2-v-td'!F18+'[18]2-v-td'!F18+'[20]02'!F18+'[12]2-v-td'!F18+'[21]02'!F18</f>
        <v>0</v>
      </c>
      <c r="G18" s="671">
        <f>'[19]2COQUAN'!G18+'[10]M02'!G18+'[11]2-v-td'!G18+'[13]02'!G18+'[14]2-v-td'!G18+'[15]2-v-td'!G18+'[16]2-v-td'!G18+'[17]2-v-td'!G18+'[18]2-v-td'!G18+'[20]02'!G18+'[12]2-v-td'!G18+'[21]02'!G18</f>
        <v>57</v>
      </c>
      <c r="H18" s="671">
        <f>'[19]2COQUAN'!H18+'[10]M02'!H18+'[11]2-v-td'!H18+'[13]02'!H18+'[14]2-v-td'!H18+'[15]2-v-td'!H18+'[16]2-v-td'!H18+'[17]2-v-td'!H18+'[18]2-v-td'!H18+'[20]02'!H18+'[12]2-v-td'!H18+'[21]02'!H18</f>
        <v>0</v>
      </c>
      <c r="I18" s="671">
        <f>'[19]2COQUAN'!I18+'[10]M02'!I18+'[11]2-v-td'!I18+'[13]02'!I18+'[14]2-v-td'!I18+'[15]2-v-td'!I18+'[16]2-v-td'!I18+'[17]2-v-td'!I18+'[18]2-v-td'!I18+'[20]02'!I18+'[12]2-v-td'!I18+'[21]02'!I18</f>
        <v>48</v>
      </c>
      <c r="J18" s="671">
        <f>'[19]2COQUAN'!J18+'[10]M02'!J18+'[11]2-v-td'!J18+'[13]02'!J18+'[14]2-v-td'!J18+'[15]2-v-td'!J18+'[16]2-v-td'!J18+'[17]2-v-td'!J18+'[18]2-v-td'!J18+'[20]02'!J18+'[12]2-v-td'!J18+'[21]02'!J18</f>
        <v>10</v>
      </c>
      <c r="K18" s="671">
        <f>'[19]2COQUAN'!K18+'[10]M02'!K18+'[11]2-v-td'!K18+'[13]02'!K18+'[14]2-v-td'!K18+'[15]2-v-td'!K18+'[16]2-v-td'!K18+'[17]2-v-td'!K18+'[18]2-v-td'!K18+'[20]02'!K18+'[12]2-v-td'!K18+'[21]02'!K18</f>
        <v>0</v>
      </c>
      <c r="L18" s="671">
        <f>'[19]2COQUAN'!L18+'[10]M02'!L18+'[11]2-v-td'!L18+'[13]02'!L18+'[14]2-v-td'!L18+'[15]2-v-td'!L18+'[16]2-v-td'!L18+'[17]2-v-td'!L18+'[18]2-v-td'!L18+'[20]02'!L18+'[12]2-v-td'!L18+'[21]02'!L18</f>
        <v>0</v>
      </c>
      <c r="M18" s="671">
        <f>'[19]2COQUAN'!M18+'[10]M02'!M18+'[11]2-v-td'!M18+'[13]02'!M18+'[14]2-v-td'!M18+'[15]2-v-td'!M18+'[16]2-v-td'!M18+'[17]2-v-td'!M18+'[18]2-v-td'!M18+'[20]02'!M18+'[12]2-v-td'!M18+'[21]02'!M18</f>
        <v>1</v>
      </c>
      <c r="N18" s="671">
        <f>'[19]2COQUAN'!N18+'[10]M02'!N18+'[11]2-v-td'!N18+'[13]02'!N18+'[14]2-v-td'!N18+'[15]2-v-td'!N18+'[16]2-v-td'!N18+'[17]2-v-td'!N18+'[18]2-v-td'!N18+'[20]02'!N18+'[12]2-v-td'!N18+'[21]02'!N18</f>
        <v>0</v>
      </c>
      <c r="O18" s="671">
        <f>'[19]2COQUAN'!O18+'[10]M02'!O18+'[11]2-v-td'!O18+'[13]02'!O18+'[14]2-v-td'!O18+'[15]2-v-td'!O18+'[16]2-v-td'!O18+'[17]2-v-td'!O18+'[18]2-v-td'!O18+'[20]02'!O18+'[12]2-v-td'!O18+'[21]02'!O18</f>
        <v>0</v>
      </c>
    </row>
    <row r="19" spans="1:15" ht="19.5" customHeight="1">
      <c r="A19" s="502" t="s">
        <v>55</v>
      </c>
      <c r="B19" s="428" t="s">
        <v>140</v>
      </c>
      <c r="C19" s="642">
        <f t="shared" si="3"/>
        <v>187</v>
      </c>
      <c r="D19" s="671">
        <f>'[19]2COQUAN'!D19+'[10]M02'!D19+'[11]2-v-td'!D19+'[13]02'!D19+'[14]2-v-td'!D19+'[15]2-v-td'!D19+'[16]2-v-td'!D19+'[17]2-v-td'!D19+'[18]2-v-td'!D19+'[20]02'!D19+'[12]2-v-td'!D19+'[21]02'!D19</f>
        <v>147</v>
      </c>
      <c r="E19" s="643">
        <f t="shared" si="4"/>
        <v>9</v>
      </c>
      <c r="F19" s="671">
        <f>'[19]2COQUAN'!F19+'[10]M02'!F19+'[11]2-v-td'!F19+'[13]02'!F19+'[14]2-v-td'!F19+'[15]2-v-td'!F19+'[16]2-v-td'!F19+'[17]2-v-td'!F19+'[18]2-v-td'!F19+'[20]02'!F19+'[12]2-v-td'!F19+'[21]02'!F19</f>
        <v>0</v>
      </c>
      <c r="G19" s="671">
        <f>'[19]2COQUAN'!G19+'[10]M02'!G19+'[11]2-v-td'!G19+'[13]02'!G19+'[14]2-v-td'!G19+'[15]2-v-td'!G19+'[16]2-v-td'!G19+'[17]2-v-td'!G19+'[18]2-v-td'!G19+'[20]02'!G19+'[12]2-v-td'!G19+'[21]02'!G19</f>
        <v>9</v>
      </c>
      <c r="H19" s="671">
        <f>'[19]2COQUAN'!H19+'[10]M02'!H19+'[11]2-v-td'!H19+'[13]02'!H19+'[14]2-v-td'!H19+'[15]2-v-td'!H19+'[16]2-v-td'!H19+'[17]2-v-td'!H19+'[18]2-v-td'!H19+'[20]02'!H19+'[12]2-v-td'!H19+'[21]02'!H19</f>
        <v>0</v>
      </c>
      <c r="I19" s="671">
        <f>'[19]2COQUAN'!I19+'[10]M02'!I19+'[11]2-v-td'!I19+'[13]02'!I19+'[14]2-v-td'!I19+'[15]2-v-td'!I19+'[16]2-v-td'!I19+'[17]2-v-td'!I19+'[18]2-v-td'!I19+'[20]02'!I19+'[12]2-v-td'!I19+'[21]02'!I19</f>
        <v>25</v>
      </c>
      <c r="J19" s="671">
        <f>'[19]2COQUAN'!J19+'[10]M02'!J19+'[11]2-v-td'!J19+'[13]02'!J19+'[14]2-v-td'!J19+'[15]2-v-td'!J19+'[16]2-v-td'!J19+'[17]2-v-td'!J19+'[18]2-v-td'!J19+'[20]02'!J19+'[12]2-v-td'!J19+'[21]02'!J19</f>
        <v>4</v>
      </c>
      <c r="K19" s="671">
        <f>'[19]2COQUAN'!K19+'[10]M02'!K19+'[11]2-v-td'!K19+'[13]02'!K19+'[14]2-v-td'!K19+'[15]2-v-td'!K19+'[16]2-v-td'!K19+'[17]2-v-td'!K19+'[18]2-v-td'!K19+'[20]02'!K19+'[12]2-v-td'!K19+'[21]02'!K19</f>
        <v>0</v>
      </c>
      <c r="L19" s="671">
        <f>'[19]2COQUAN'!L19+'[10]M02'!L19+'[11]2-v-td'!L19+'[13]02'!L19+'[14]2-v-td'!L19+'[15]2-v-td'!L19+'[16]2-v-td'!L19+'[17]2-v-td'!L19+'[18]2-v-td'!L19+'[20]02'!L19+'[12]2-v-td'!L19+'[21]02'!L19</f>
        <v>0</v>
      </c>
      <c r="M19" s="671">
        <f>'[19]2COQUAN'!M19+'[10]M02'!M19+'[11]2-v-td'!M19+'[13]02'!M19+'[14]2-v-td'!M19+'[15]2-v-td'!M19+'[16]2-v-td'!M19+'[17]2-v-td'!M19+'[18]2-v-td'!M19+'[20]02'!M19+'[12]2-v-td'!M19+'[21]02'!M19</f>
        <v>2</v>
      </c>
      <c r="N19" s="671">
        <f>'[19]2COQUAN'!N19+'[10]M02'!N19+'[11]2-v-td'!N19+'[13]02'!N19+'[14]2-v-td'!N19+'[15]2-v-td'!N19+'[16]2-v-td'!N19+'[17]2-v-td'!N19+'[18]2-v-td'!N19+'[20]02'!N19+'[12]2-v-td'!N19+'[21]02'!N19</f>
        <v>0</v>
      </c>
      <c r="O19" s="671">
        <f>'[19]2COQUAN'!O19+'[10]M02'!O19+'[11]2-v-td'!O19+'[13]02'!O19+'[14]2-v-td'!O19+'[15]2-v-td'!O19+'[16]2-v-td'!O19+'[17]2-v-td'!O19+'[18]2-v-td'!O19+'[20]02'!O19+'[12]2-v-td'!O19+'[21]02'!O19</f>
        <v>0</v>
      </c>
    </row>
    <row r="20" spans="1:15" ht="19.5" customHeight="1">
      <c r="A20" s="502" t="s">
        <v>141</v>
      </c>
      <c r="B20" s="428" t="s">
        <v>142</v>
      </c>
      <c r="C20" s="642">
        <f t="shared" si="3"/>
        <v>1679</v>
      </c>
      <c r="D20" s="671">
        <f>'[19]2COQUAN'!D20+'[10]M02'!D20+'[11]2-v-td'!D20+'[13]02'!D20+'[14]2-v-td'!D20+'[15]2-v-td'!D20+'[16]2-v-td'!D20+'[17]2-v-td'!D20+'[18]2-v-td'!D20+'[20]02'!D20+'[12]2-v-td'!D20+'[21]02'!D20</f>
        <v>1123</v>
      </c>
      <c r="E20" s="643">
        <f t="shared" si="4"/>
        <v>147</v>
      </c>
      <c r="F20" s="671">
        <f>'[19]2COQUAN'!F20+'[10]M02'!F20+'[11]2-v-td'!F20+'[13]02'!F20+'[14]2-v-td'!F20+'[15]2-v-td'!F20+'[16]2-v-td'!F20+'[17]2-v-td'!F20+'[18]2-v-td'!F20+'[20]02'!F20+'[12]2-v-td'!F20+'[21]02'!F20</f>
        <v>0</v>
      </c>
      <c r="G20" s="671">
        <f>'[19]2COQUAN'!G20+'[10]M02'!G20+'[11]2-v-td'!G20+'[13]02'!G20+'[14]2-v-td'!G20+'[15]2-v-td'!G20+'[16]2-v-td'!G20+'[17]2-v-td'!G20+'[18]2-v-td'!G20+'[20]02'!G20+'[12]2-v-td'!G20+'[21]02'!G20</f>
        <v>147</v>
      </c>
      <c r="H20" s="671">
        <f>'[19]2COQUAN'!H20+'[10]M02'!H20+'[11]2-v-td'!H20+'[13]02'!H20+'[14]2-v-td'!H20+'[15]2-v-td'!H20+'[16]2-v-td'!H20+'[17]2-v-td'!H20+'[18]2-v-td'!H20+'[20]02'!H20+'[12]2-v-td'!H20+'[21]02'!H20</f>
        <v>0</v>
      </c>
      <c r="I20" s="671">
        <f>'[19]2COQUAN'!I20+'[10]M02'!I20+'[11]2-v-td'!I20+'[13]02'!I20+'[14]2-v-td'!I20+'[15]2-v-td'!I20+'[16]2-v-td'!I20+'[17]2-v-td'!I20+'[18]2-v-td'!I20+'[20]02'!I20+'[12]2-v-td'!I20+'[21]02'!I20</f>
        <v>335</v>
      </c>
      <c r="J20" s="671">
        <f>'[19]2COQUAN'!J20+'[10]M02'!J20+'[11]2-v-td'!J20+'[13]02'!J20+'[14]2-v-td'!J20+'[15]2-v-td'!J20+'[16]2-v-td'!J20+'[17]2-v-td'!J20+'[18]2-v-td'!J20+'[20]02'!J20+'[12]2-v-td'!J20+'[21]02'!J20</f>
        <v>64</v>
      </c>
      <c r="K20" s="671">
        <f>'[19]2COQUAN'!K20+'[10]M02'!K20+'[11]2-v-td'!K20+'[13]02'!K20+'[14]2-v-td'!K20+'[15]2-v-td'!K20+'[16]2-v-td'!K20+'[17]2-v-td'!K20+'[18]2-v-td'!K20+'[20]02'!K20+'[12]2-v-td'!K20+'[21]02'!K20</f>
        <v>0</v>
      </c>
      <c r="L20" s="671">
        <f>'[19]2COQUAN'!L20+'[10]M02'!L20+'[11]2-v-td'!L20+'[13]02'!L20+'[14]2-v-td'!L20+'[15]2-v-td'!L20+'[16]2-v-td'!L20+'[17]2-v-td'!L20+'[18]2-v-td'!L20+'[20]02'!L20+'[12]2-v-td'!L20+'[21]02'!L20</f>
        <v>2</v>
      </c>
      <c r="M20" s="671">
        <f>'[19]2COQUAN'!M20+'[10]M02'!M20+'[11]2-v-td'!M20+'[13]02'!M20+'[14]2-v-td'!M20+'[15]2-v-td'!M20+'[16]2-v-td'!M20+'[17]2-v-td'!M20+'[18]2-v-td'!M20+'[20]02'!M20+'[12]2-v-td'!M20+'[21]02'!M20</f>
        <v>8</v>
      </c>
      <c r="N20" s="671">
        <f>'[19]2COQUAN'!N20+'[10]M02'!N20+'[11]2-v-td'!N20+'[13]02'!N20+'[14]2-v-td'!N20+'[15]2-v-td'!N20+'[16]2-v-td'!N20+'[17]2-v-td'!N20+'[18]2-v-td'!N20+'[20]02'!N20+'[12]2-v-td'!N20+'[21]02'!N20</f>
        <v>0</v>
      </c>
      <c r="O20" s="671">
        <f>'[19]2COQUAN'!O20+'[10]M02'!O20+'[11]2-v-td'!O20+'[13]02'!O20+'[14]2-v-td'!O20+'[15]2-v-td'!O20+'[16]2-v-td'!O20+'[17]2-v-td'!O20+'[18]2-v-td'!O20+'[20]02'!O20+'[12]2-v-td'!O20+'[21]02'!O20</f>
        <v>0</v>
      </c>
    </row>
    <row r="21" spans="1:15" ht="19.5" customHeight="1">
      <c r="A21" s="502" t="s">
        <v>143</v>
      </c>
      <c r="B21" s="428" t="s">
        <v>144</v>
      </c>
      <c r="C21" s="642">
        <f t="shared" si="3"/>
        <v>53</v>
      </c>
      <c r="D21" s="671">
        <f>'[19]2COQUAN'!D21+'[10]M02'!D21+'[11]2-v-td'!D21+'[13]02'!D21+'[14]2-v-td'!D21+'[15]2-v-td'!D21+'[16]2-v-td'!D21+'[17]2-v-td'!D21+'[18]2-v-td'!D21+'[20]02'!D21+'[12]2-v-td'!D21+'[21]02'!D21</f>
        <v>51</v>
      </c>
      <c r="E21" s="643">
        <f t="shared" si="4"/>
        <v>0</v>
      </c>
      <c r="F21" s="671">
        <f>'[19]2COQUAN'!F21+'[10]M02'!F21+'[11]2-v-td'!F21+'[13]02'!F21+'[14]2-v-td'!F21+'[15]2-v-td'!F21+'[16]2-v-td'!F21+'[17]2-v-td'!F21+'[18]2-v-td'!F21+'[20]02'!F21+'[12]2-v-td'!F21+'[21]02'!F21</f>
        <v>0</v>
      </c>
      <c r="G21" s="671">
        <f>'[19]2COQUAN'!G21+'[10]M02'!G21+'[11]2-v-td'!G21+'[13]02'!G21+'[14]2-v-td'!G21+'[15]2-v-td'!G21+'[16]2-v-td'!G21+'[17]2-v-td'!G21+'[18]2-v-td'!G21+'[20]02'!G21+'[12]2-v-td'!G21+'[21]02'!G21</f>
        <v>0</v>
      </c>
      <c r="H21" s="671">
        <f>'[19]2COQUAN'!H21+'[10]M02'!H21+'[11]2-v-td'!H21+'[13]02'!H21+'[14]2-v-td'!H21+'[15]2-v-td'!H21+'[16]2-v-td'!H21+'[17]2-v-td'!H21+'[18]2-v-td'!H21+'[20]02'!H21+'[12]2-v-td'!H21+'[21]02'!H21</f>
        <v>0</v>
      </c>
      <c r="I21" s="671">
        <f>'[19]2COQUAN'!I21+'[10]M02'!I21+'[11]2-v-td'!I21+'[13]02'!I21+'[14]2-v-td'!I21+'[15]2-v-td'!I21+'[16]2-v-td'!I21+'[17]2-v-td'!I21+'[18]2-v-td'!I21+'[20]02'!I21+'[12]2-v-td'!I21+'[21]02'!I21</f>
        <v>0</v>
      </c>
      <c r="J21" s="671">
        <f>'[19]2COQUAN'!J21+'[10]M02'!J21+'[11]2-v-td'!J21+'[13]02'!J21+'[14]2-v-td'!J21+'[15]2-v-td'!J21+'[16]2-v-td'!J21+'[17]2-v-td'!J21+'[18]2-v-td'!J21+'[20]02'!J21+'[12]2-v-td'!J21+'[21]02'!J21</f>
        <v>2</v>
      </c>
      <c r="K21" s="671">
        <f>'[19]2COQUAN'!K21+'[10]M02'!K21+'[11]2-v-td'!K21+'[13]02'!K21+'[14]2-v-td'!K21+'[15]2-v-td'!K21+'[16]2-v-td'!K21+'[17]2-v-td'!K21+'[18]2-v-td'!K21+'[20]02'!K21+'[12]2-v-td'!K21+'[21]02'!K21</f>
        <v>0</v>
      </c>
      <c r="L21" s="671">
        <f>'[19]2COQUAN'!L21+'[10]M02'!L21+'[11]2-v-td'!L21+'[13]02'!L21+'[14]2-v-td'!L21+'[15]2-v-td'!L21+'[16]2-v-td'!L21+'[17]2-v-td'!L21+'[18]2-v-td'!L21+'[20]02'!L21+'[12]2-v-td'!L21+'[21]02'!L21</f>
        <v>0</v>
      </c>
      <c r="M21" s="671">
        <f>'[19]2COQUAN'!M21+'[10]M02'!M21+'[11]2-v-td'!M21+'[13]02'!M21+'[14]2-v-td'!M21+'[15]2-v-td'!M21+'[16]2-v-td'!M21+'[17]2-v-td'!M21+'[18]2-v-td'!M21+'[20]02'!M21+'[12]2-v-td'!M21+'[21]02'!M21</f>
        <v>0</v>
      </c>
      <c r="N21" s="671">
        <f>'[19]2COQUAN'!N21+'[10]M02'!N21+'[11]2-v-td'!N21+'[13]02'!N21+'[14]2-v-td'!N21+'[15]2-v-td'!N21+'[16]2-v-td'!N21+'[17]2-v-td'!N21+'[18]2-v-td'!N21+'[20]02'!N21+'[12]2-v-td'!N21+'[21]02'!N21</f>
        <v>0</v>
      </c>
      <c r="O21" s="671">
        <f>'[19]2COQUAN'!O21+'[10]M02'!O21+'[11]2-v-td'!O21+'[13]02'!O21+'[14]2-v-td'!O21+'[15]2-v-td'!O21+'[16]2-v-td'!O21+'[17]2-v-td'!O21+'[18]2-v-td'!O21+'[20]02'!O21+'[12]2-v-td'!O21+'[21]02'!O21</f>
        <v>0</v>
      </c>
    </row>
    <row r="22" spans="1:15" ht="19.5" customHeight="1">
      <c r="A22" s="502" t="s">
        <v>145</v>
      </c>
      <c r="B22" s="428" t="s">
        <v>146</v>
      </c>
      <c r="C22" s="642">
        <f t="shared" si="3"/>
        <v>5</v>
      </c>
      <c r="D22" s="671">
        <f>'[19]2COQUAN'!D22+'[10]M02'!D22+'[11]2-v-td'!D22+'[13]02'!D22+'[14]2-v-td'!D22+'[15]2-v-td'!D22+'[16]2-v-td'!D22+'[17]2-v-td'!D22+'[18]2-v-td'!D22+'[20]02'!D22+'[12]2-v-td'!D22+'[21]02'!D22</f>
        <v>5</v>
      </c>
      <c r="E22" s="643">
        <f t="shared" si="4"/>
        <v>0</v>
      </c>
      <c r="F22" s="671">
        <f>'[19]2COQUAN'!F22+'[10]M02'!F22+'[11]2-v-td'!F22+'[13]02'!F22+'[14]2-v-td'!F22+'[15]2-v-td'!F22+'[16]2-v-td'!F22+'[17]2-v-td'!F22+'[18]2-v-td'!F22+'[20]02'!F22+'[12]2-v-td'!F22+'[21]02'!F22</f>
        <v>0</v>
      </c>
      <c r="G22" s="671">
        <f>'[19]2COQUAN'!G22+'[10]M02'!G22+'[11]2-v-td'!G22+'[13]02'!G22+'[14]2-v-td'!G22+'[15]2-v-td'!G22+'[16]2-v-td'!G22+'[17]2-v-td'!G22+'[18]2-v-td'!G22+'[20]02'!G22+'[12]2-v-td'!G22+'[21]02'!G22</f>
        <v>0</v>
      </c>
      <c r="H22" s="671">
        <f>'[19]2COQUAN'!H22+'[10]M02'!H22+'[11]2-v-td'!H22+'[13]02'!H22+'[14]2-v-td'!H22+'[15]2-v-td'!H22+'[16]2-v-td'!H22+'[17]2-v-td'!H22+'[18]2-v-td'!H22+'[20]02'!H22+'[12]2-v-td'!H22+'[21]02'!H22</f>
        <v>0</v>
      </c>
      <c r="I22" s="671">
        <f>'[19]2COQUAN'!I22+'[10]M02'!I22+'[11]2-v-td'!I22+'[13]02'!I22+'[14]2-v-td'!I22+'[15]2-v-td'!I22+'[16]2-v-td'!I22+'[17]2-v-td'!I22+'[18]2-v-td'!I22+'[20]02'!I22+'[12]2-v-td'!I22+'[21]02'!I22</f>
        <v>0</v>
      </c>
      <c r="J22" s="671">
        <f>'[19]2COQUAN'!J22+'[10]M02'!J22+'[11]2-v-td'!J22+'[13]02'!J22+'[14]2-v-td'!J22+'[15]2-v-td'!J22+'[16]2-v-td'!J22+'[17]2-v-td'!J22+'[18]2-v-td'!J22+'[20]02'!J22+'[12]2-v-td'!J22+'[21]02'!J22</f>
        <v>0</v>
      </c>
      <c r="K22" s="671">
        <f>'[19]2COQUAN'!K22+'[10]M02'!K22+'[11]2-v-td'!K22+'[13]02'!K22+'[14]2-v-td'!K22+'[15]2-v-td'!K22+'[16]2-v-td'!K22+'[17]2-v-td'!K22+'[18]2-v-td'!K22+'[20]02'!K22+'[12]2-v-td'!K22+'[21]02'!K22</f>
        <v>0</v>
      </c>
      <c r="L22" s="671">
        <f>'[19]2COQUAN'!L22+'[10]M02'!L22+'[11]2-v-td'!L22+'[13]02'!L22+'[14]2-v-td'!L22+'[15]2-v-td'!L22+'[16]2-v-td'!L22+'[17]2-v-td'!L22+'[18]2-v-td'!L22+'[20]02'!L22+'[12]2-v-td'!L22+'[21]02'!L22</f>
        <v>0</v>
      </c>
      <c r="M22" s="671">
        <f>'[19]2COQUAN'!M22+'[10]M02'!M22+'[11]2-v-td'!M22+'[13]02'!M22+'[14]2-v-td'!M22+'[15]2-v-td'!M22+'[16]2-v-td'!M22+'[17]2-v-td'!M22+'[18]2-v-td'!M22+'[20]02'!M22+'[12]2-v-td'!M22+'[21]02'!M22</f>
        <v>0</v>
      </c>
      <c r="N22" s="671">
        <f>'[19]2COQUAN'!N22+'[10]M02'!N22+'[11]2-v-td'!N22+'[13]02'!N22+'[14]2-v-td'!N22+'[15]2-v-td'!N22+'[16]2-v-td'!N22+'[17]2-v-td'!N22+'[18]2-v-td'!N22+'[20]02'!N22+'[12]2-v-td'!N22+'[21]02'!N22</f>
        <v>0</v>
      </c>
      <c r="O22" s="671">
        <f>'[19]2COQUAN'!O22+'[10]M02'!O22+'[11]2-v-td'!O22+'[13]02'!O22+'[14]2-v-td'!O22+'[15]2-v-td'!O22+'[16]2-v-td'!O22+'[17]2-v-td'!O22+'[18]2-v-td'!O22+'[20]02'!O22+'[12]2-v-td'!O22+'[21]02'!O22</f>
        <v>0</v>
      </c>
    </row>
    <row r="23" spans="1:15" ht="25.5">
      <c r="A23" s="502" t="s">
        <v>147</v>
      </c>
      <c r="B23" s="430" t="s">
        <v>148</v>
      </c>
      <c r="C23" s="642">
        <f t="shared" si="3"/>
        <v>0</v>
      </c>
      <c r="D23" s="671">
        <f>'[19]2COQUAN'!D23+'[10]M02'!D23+'[11]2-v-td'!D23+'[13]02'!D23+'[14]2-v-td'!D23+'[15]2-v-td'!D23+'[16]2-v-td'!D23+'[17]2-v-td'!D23+'[18]2-v-td'!D23+'[20]02'!D23+'[12]2-v-td'!D23+'[21]02'!D23</f>
        <v>0</v>
      </c>
      <c r="E23" s="643">
        <f t="shared" si="4"/>
        <v>0</v>
      </c>
      <c r="F23" s="671">
        <f>'[19]2COQUAN'!F23+'[10]M02'!F23+'[11]2-v-td'!F23+'[13]02'!F23+'[14]2-v-td'!F23+'[15]2-v-td'!F23+'[16]2-v-td'!F23+'[17]2-v-td'!F23+'[18]2-v-td'!F23+'[20]02'!F23+'[12]2-v-td'!F23+'[21]02'!F23</f>
        <v>0</v>
      </c>
      <c r="G23" s="671">
        <f>'[19]2COQUAN'!G23+'[10]M02'!G23+'[11]2-v-td'!G23+'[13]02'!G23+'[14]2-v-td'!G23+'[15]2-v-td'!G23+'[16]2-v-td'!G23+'[17]2-v-td'!G23+'[18]2-v-td'!G23+'[20]02'!G23+'[12]2-v-td'!G23+'[21]02'!G23</f>
        <v>0</v>
      </c>
      <c r="H23" s="671">
        <f>'[19]2COQUAN'!H23+'[10]M02'!H23+'[11]2-v-td'!H23+'[13]02'!H23+'[14]2-v-td'!H23+'[15]2-v-td'!H23+'[16]2-v-td'!H23+'[17]2-v-td'!H23+'[18]2-v-td'!H23+'[20]02'!H23+'[12]2-v-td'!H23+'[21]02'!H23</f>
        <v>0</v>
      </c>
      <c r="I23" s="671">
        <f>'[19]2COQUAN'!I23+'[10]M02'!I23+'[11]2-v-td'!I23+'[13]02'!I23+'[14]2-v-td'!I23+'[15]2-v-td'!I23+'[16]2-v-td'!I23+'[17]2-v-td'!I23+'[18]2-v-td'!I23+'[20]02'!I23+'[12]2-v-td'!I23+'[21]02'!I23</f>
        <v>0</v>
      </c>
      <c r="J23" s="671">
        <f>'[19]2COQUAN'!J23+'[10]M02'!J23+'[11]2-v-td'!J23+'[13]02'!J23+'[14]2-v-td'!J23+'[15]2-v-td'!J23+'[16]2-v-td'!J23+'[17]2-v-td'!J23+'[18]2-v-td'!J23+'[20]02'!J23+'[12]2-v-td'!J23+'[21]02'!J23</f>
        <v>0</v>
      </c>
      <c r="K23" s="671">
        <f>'[19]2COQUAN'!K23+'[10]M02'!K23+'[11]2-v-td'!K23+'[13]02'!K23+'[14]2-v-td'!K23+'[15]2-v-td'!K23+'[16]2-v-td'!K23+'[17]2-v-td'!K23+'[18]2-v-td'!K23+'[20]02'!K23+'[12]2-v-td'!K23+'[21]02'!K23</f>
        <v>0</v>
      </c>
      <c r="L23" s="671">
        <f>'[19]2COQUAN'!L23+'[10]M02'!L23+'[11]2-v-td'!L23+'[13]02'!L23+'[14]2-v-td'!L23+'[15]2-v-td'!L23+'[16]2-v-td'!L23+'[17]2-v-td'!L23+'[18]2-v-td'!L23+'[20]02'!L23+'[12]2-v-td'!L23+'[21]02'!L23</f>
        <v>0</v>
      </c>
      <c r="M23" s="671">
        <f>'[19]2COQUAN'!M23+'[10]M02'!M23+'[11]2-v-td'!M23+'[13]02'!M23+'[14]2-v-td'!M23+'[15]2-v-td'!M23+'[16]2-v-td'!M23+'[17]2-v-td'!M23+'[18]2-v-td'!M23+'[20]02'!M23+'[12]2-v-td'!M23+'[21]02'!M23</f>
        <v>0</v>
      </c>
      <c r="N23" s="671">
        <f>'[19]2COQUAN'!N23+'[10]M02'!N23+'[11]2-v-td'!N23+'[13]02'!N23+'[14]2-v-td'!N23+'[15]2-v-td'!N23+'[16]2-v-td'!N23+'[17]2-v-td'!N23+'[18]2-v-td'!N23+'[20]02'!N23+'[12]2-v-td'!N23+'[21]02'!N23</f>
        <v>0</v>
      </c>
      <c r="O23" s="671">
        <f>'[19]2COQUAN'!O23+'[10]M02'!O23+'[11]2-v-td'!O23+'[13]02'!O23+'[14]2-v-td'!O23+'[15]2-v-td'!O23+'[16]2-v-td'!O23+'[17]2-v-td'!O23+'[18]2-v-td'!O23+'[20]02'!O23+'[12]2-v-td'!O23+'[21]02'!O23</f>
        <v>0</v>
      </c>
    </row>
    <row r="24" spans="1:15" ht="19.5" customHeight="1">
      <c r="A24" s="502" t="s">
        <v>149</v>
      </c>
      <c r="B24" s="428" t="s">
        <v>150</v>
      </c>
      <c r="C24" s="642">
        <f t="shared" si="3"/>
        <v>13</v>
      </c>
      <c r="D24" s="671">
        <f>'[19]2COQUAN'!D24+'[10]M02'!D24+'[11]2-v-td'!D24+'[13]02'!D24+'[14]2-v-td'!D24+'[15]2-v-td'!D24+'[16]2-v-td'!D24+'[17]2-v-td'!D24+'[18]2-v-td'!D24+'[20]02'!D24+'[12]2-v-td'!D24+'[21]02'!D24</f>
        <v>12</v>
      </c>
      <c r="E24" s="643">
        <f t="shared" si="4"/>
        <v>0</v>
      </c>
      <c r="F24" s="671">
        <f>'[19]2COQUAN'!F24+'[10]M02'!F24+'[11]2-v-td'!F24+'[13]02'!F24+'[14]2-v-td'!F24+'[15]2-v-td'!F24+'[16]2-v-td'!F24+'[17]2-v-td'!F24+'[18]2-v-td'!F24+'[20]02'!F24+'[12]2-v-td'!F24+'[21]02'!F24</f>
        <v>0</v>
      </c>
      <c r="G24" s="671">
        <f>'[19]2COQUAN'!G24+'[10]M02'!G24+'[11]2-v-td'!G24+'[13]02'!G24+'[14]2-v-td'!G24+'[15]2-v-td'!G24+'[16]2-v-td'!G24+'[17]2-v-td'!G24+'[18]2-v-td'!G24+'[20]02'!G24+'[12]2-v-td'!G24+'[21]02'!G24</f>
        <v>0</v>
      </c>
      <c r="H24" s="671">
        <f>'[19]2COQUAN'!H24+'[10]M02'!H24+'[11]2-v-td'!H24+'[13]02'!H24+'[14]2-v-td'!H24+'[15]2-v-td'!H24+'[16]2-v-td'!H24+'[17]2-v-td'!H24+'[18]2-v-td'!H24+'[20]02'!H24+'[12]2-v-td'!H24+'[21]02'!H24</f>
        <v>0</v>
      </c>
      <c r="I24" s="671">
        <f>'[19]2COQUAN'!I24+'[10]M02'!I24+'[11]2-v-td'!I24+'[13]02'!I24+'[14]2-v-td'!I24+'[15]2-v-td'!I24+'[16]2-v-td'!I24+'[17]2-v-td'!I24+'[18]2-v-td'!I24+'[20]02'!I24+'[12]2-v-td'!I24+'[21]02'!I24</f>
        <v>1</v>
      </c>
      <c r="J24" s="671">
        <f>'[19]2COQUAN'!J24+'[10]M02'!J24+'[11]2-v-td'!J24+'[13]02'!J24+'[14]2-v-td'!J24+'[15]2-v-td'!J24+'[16]2-v-td'!J24+'[17]2-v-td'!J24+'[18]2-v-td'!J24+'[20]02'!J24+'[12]2-v-td'!J24+'[21]02'!J24</f>
        <v>0</v>
      </c>
      <c r="K24" s="671">
        <f>'[19]2COQUAN'!K24+'[10]M02'!K24+'[11]2-v-td'!K24+'[13]02'!K24+'[14]2-v-td'!K24+'[15]2-v-td'!K24+'[16]2-v-td'!K24+'[17]2-v-td'!K24+'[18]2-v-td'!K24+'[20]02'!K24+'[12]2-v-td'!K24+'[21]02'!K24</f>
        <v>0</v>
      </c>
      <c r="L24" s="671">
        <f>'[19]2COQUAN'!L24+'[10]M02'!L24+'[11]2-v-td'!L24+'[13]02'!L24+'[14]2-v-td'!L24+'[15]2-v-td'!L24+'[16]2-v-td'!L24+'[17]2-v-td'!L24+'[18]2-v-td'!L24+'[20]02'!L24+'[12]2-v-td'!L24+'[21]02'!L24</f>
        <v>0</v>
      </c>
      <c r="M24" s="671">
        <f>'[19]2COQUAN'!M24+'[10]M02'!M24+'[11]2-v-td'!M24+'[13]02'!M24+'[14]2-v-td'!M24+'[15]2-v-td'!M24+'[16]2-v-td'!M24+'[17]2-v-td'!M24+'[18]2-v-td'!M24+'[20]02'!M24+'[12]2-v-td'!M24+'[21]02'!M24</f>
        <v>0</v>
      </c>
      <c r="N24" s="671">
        <f>'[19]2COQUAN'!N24+'[10]M02'!N24+'[11]2-v-td'!N24+'[13]02'!N24+'[14]2-v-td'!N24+'[15]2-v-td'!N24+'[16]2-v-td'!N24+'[17]2-v-td'!N24+'[18]2-v-td'!N24+'[20]02'!N24+'[12]2-v-td'!N24+'[21]02'!N24</f>
        <v>0</v>
      </c>
      <c r="O24" s="671">
        <f>'[19]2COQUAN'!O24+'[10]M02'!O24+'[11]2-v-td'!O24+'[13]02'!O24+'[14]2-v-td'!O24+'[15]2-v-td'!O24+'[16]2-v-td'!O24+'[17]2-v-td'!O24+'[18]2-v-td'!O24+'[20]02'!O24+'[12]2-v-td'!O24+'[21]02'!O24</f>
        <v>0</v>
      </c>
    </row>
    <row r="25" spans="1:15" ht="22.5" customHeight="1">
      <c r="A25" s="503" t="s">
        <v>53</v>
      </c>
      <c r="B25" s="395" t="s">
        <v>151</v>
      </c>
      <c r="C25" s="642">
        <f t="shared" si="3"/>
        <v>1063</v>
      </c>
      <c r="D25" s="671">
        <f>'[19]2COQUAN'!D25+'[10]M02'!D25+'[11]2-v-td'!D25+'[13]02'!D25+'[14]2-v-td'!D25+'[15]2-v-td'!D25+'[16]2-v-td'!D25+'[17]2-v-td'!D25+'[18]2-v-td'!D25+'[20]02'!D25+'[12]2-v-td'!D25+'[21]02'!D25</f>
        <v>735</v>
      </c>
      <c r="E25" s="643">
        <f t="shared" si="4"/>
        <v>201</v>
      </c>
      <c r="F25" s="671">
        <f>'[19]2COQUAN'!F25+'[10]M02'!F25+'[11]2-v-td'!F25+'[13]02'!F25+'[14]2-v-td'!F25+'[15]2-v-td'!F25+'[16]2-v-td'!F25+'[17]2-v-td'!F25+'[18]2-v-td'!F25+'[20]02'!F25+'[12]2-v-td'!F25+'[21]02'!F25</f>
        <v>0</v>
      </c>
      <c r="G25" s="671">
        <f>'[19]2COQUAN'!G25+'[10]M02'!G25+'[11]2-v-td'!G25+'[13]02'!G25+'[14]2-v-td'!G25+'[15]2-v-td'!G25+'[16]2-v-td'!G25+'[17]2-v-td'!G25+'[18]2-v-td'!G25+'[20]02'!G25+'[12]2-v-td'!G25+'[21]02'!G25</f>
        <v>201</v>
      </c>
      <c r="H25" s="671">
        <f>'[19]2COQUAN'!H25+'[10]M02'!H25+'[11]2-v-td'!H25+'[13]02'!H25+'[14]2-v-td'!H25+'[15]2-v-td'!H25+'[16]2-v-td'!H25+'[17]2-v-td'!H25+'[18]2-v-td'!H25+'[20]02'!H25+'[12]2-v-td'!H25+'[21]02'!H25</f>
        <v>0</v>
      </c>
      <c r="I25" s="671">
        <f>'[19]2COQUAN'!I25+'[10]M02'!I25+'[11]2-v-td'!I25+'[13]02'!I25+'[14]2-v-td'!I25+'[15]2-v-td'!I25+'[16]2-v-td'!I25+'[17]2-v-td'!I25+'[18]2-v-td'!I25+'[20]02'!I25+'[12]2-v-td'!I25+'[21]02'!I25</f>
        <v>74</v>
      </c>
      <c r="J25" s="671">
        <f>'[19]2COQUAN'!J25+'[10]M02'!J25+'[11]2-v-td'!J25+'[13]02'!J25+'[14]2-v-td'!J25+'[15]2-v-td'!J25+'[16]2-v-td'!J25+'[17]2-v-td'!J25+'[18]2-v-td'!J25+'[20]02'!J25+'[12]2-v-td'!J25+'[21]02'!J25</f>
        <v>34</v>
      </c>
      <c r="K25" s="671">
        <f>'[19]2COQUAN'!K25+'[10]M02'!K25+'[11]2-v-td'!K25+'[13]02'!K25+'[14]2-v-td'!K25+'[15]2-v-td'!K25+'[16]2-v-td'!K25+'[17]2-v-td'!K25+'[18]2-v-td'!K25+'[20]02'!K25+'[12]2-v-td'!K25+'[21]02'!K25</f>
        <v>0</v>
      </c>
      <c r="L25" s="671">
        <f>'[19]2COQUAN'!L25+'[10]M02'!L25+'[11]2-v-td'!L25+'[13]02'!L25+'[14]2-v-td'!L25+'[15]2-v-td'!L25+'[16]2-v-td'!L25+'[17]2-v-td'!L25+'[18]2-v-td'!L25+'[20]02'!L25+'[12]2-v-td'!L25+'[21]02'!L25</f>
        <v>8</v>
      </c>
      <c r="M25" s="671">
        <f>'[19]2COQUAN'!M25+'[10]M02'!M25+'[11]2-v-td'!M25+'[13]02'!M25+'[14]2-v-td'!M25+'[15]2-v-td'!M25+'[16]2-v-td'!M25+'[17]2-v-td'!M25+'[18]2-v-td'!M25+'[20]02'!M25+'[12]2-v-td'!M25+'[21]02'!M25</f>
        <v>11</v>
      </c>
      <c r="N25" s="671">
        <f>'[19]2COQUAN'!N25+'[10]M02'!N25+'[11]2-v-td'!N25+'[13]02'!N25+'[14]2-v-td'!N25+'[15]2-v-td'!N25+'[16]2-v-td'!N25+'[17]2-v-td'!N25+'[18]2-v-td'!N25+'[20]02'!N25+'[12]2-v-td'!N25+'[21]02'!N25</f>
        <v>0</v>
      </c>
      <c r="O25" s="671">
        <f>'[19]2COQUAN'!O25+'[10]M02'!O25+'[11]2-v-td'!O25+'[13]02'!O25+'[14]2-v-td'!O25+'[15]2-v-td'!O25+'[16]2-v-td'!O25+'[17]2-v-td'!O25+'[18]2-v-td'!O25+'[20]02'!O25+'[12]2-v-td'!O25+'[21]02'!O25</f>
        <v>0</v>
      </c>
    </row>
    <row r="26" spans="1:15" ht="32.25" customHeight="1">
      <c r="A26" s="504" t="s">
        <v>555</v>
      </c>
      <c r="B26" s="431" t="s">
        <v>152</v>
      </c>
      <c r="C26" s="678">
        <f>(C18+C19)/C17</f>
        <v>0.23714036617262424</v>
      </c>
      <c r="D26" s="678">
        <f aca="true" t="shared" si="5" ref="D26:N26">(D18+D19)/D17</f>
        <v>0.24572514249525015</v>
      </c>
      <c r="E26" s="678">
        <f t="shared" si="5"/>
        <v>0.30985915492957744</v>
      </c>
      <c r="F26" s="678" t="e">
        <f t="shared" si="5"/>
        <v>#DIV/0!</v>
      </c>
      <c r="G26" s="678">
        <f t="shared" si="5"/>
        <v>0.30985915492957744</v>
      </c>
      <c r="H26" s="678" t="e">
        <f t="shared" si="5"/>
        <v>#DIV/0!</v>
      </c>
      <c r="I26" s="678">
        <f t="shared" si="5"/>
        <v>0.1784841075794621</v>
      </c>
      <c r="J26" s="678">
        <f t="shared" si="5"/>
        <v>0.175</v>
      </c>
      <c r="K26" s="678" t="e">
        <f t="shared" si="5"/>
        <v>#DIV/0!</v>
      </c>
      <c r="L26" s="678">
        <f t="shared" si="5"/>
        <v>0</v>
      </c>
      <c r="M26" s="678">
        <f t="shared" si="5"/>
        <v>0.2727272727272727</v>
      </c>
      <c r="N26" s="678" t="e">
        <f t="shared" si="5"/>
        <v>#DIV/0!</v>
      </c>
      <c r="O26" s="510" t="e">
        <f>(O18+O19)/O17</f>
        <v>#DIV/0!</v>
      </c>
    </row>
    <row r="31" ht="15"/>
  </sheetData>
  <sheetProtection sheet="1"/>
  <mergeCells count="24">
    <mergeCell ref="C6:C9"/>
    <mergeCell ref="E7:G7"/>
    <mergeCell ref="I7:I9"/>
    <mergeCell ref="K7:K9"/>
    <mergeCell ref="J7:J9"/>
    <mergeCell ref="D7:D9"/>
    <mergeCell ref="L4:O4"/>
    <mergeCell ref="A1:B1"/>
    <mergeCell ref="D1:K1"/>
    <mergeCell ref="D2:K2"/>
    <mergeCell ref="L1:O1"/>
    <mergeCell ref="L2:O2"/>
    <mergeCell ref="L3:O3"/>
    <mergeCell ref="D3:K3"/>
    <mergeCell ref="A10:B10"/>
    <mergeCell ref="F8:G8"/>
    <mergeCell ref="E8:E9"/>
    <mergeCell ref="D6:O6"/>
    <mergeCell ref="N7:N9"/>
    <mergeCell ref="H7:H9"/>
    <mergeCell ref="O7:O9"/>
    <mergeCell ref="L7:L9"/>
    <mergeCell ref="M7:M9"/>
    <mergeCell ref="A6:B9"/>
  </mergeCells>
  <printOptions/>
  <pageMargins left="0.41" right="0.37" top="0.21" bottom="0.22" header="0.2" footer="0.19"/>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zoomScale="85" zoomScaleNormal="85" zoomScaleSheetLayoutView="85" zoomScalePageLayoutView="0" workbookViewId="0" topLeftCell="A13">
      <selection activeCell="G28" sqref="G28"/>
    </sheetView>
  </sheetViews>
  <sheetFormatPr defaultColWidth="9.00390625" defaultRowHeight="15.75"/>
  <cols>
    <col min="1" max="1" width="4.25390625" style="420" customWidth="1"/>
    <col min="2" max="2" width="47.375" style="420" customWidth="1"/>
    <col min="3" max="3" width="39.75390625" style="420" customWidth="1"/>
    <col min="4" max="16384" width="9.00390625" style="420" customWidth="1"/>
  </cols>
  <sheetData>
    <row r="1" spans="1:3" s="434" customFormat="1" ht="33.75" customHeight="1">
      <c r="A1" s="1181" t="s">
        <v>571</v>
      </c>
      <c r="B1" s="1182"/>
      <c r="C1" s="1182"/>
    </row>
    <row r="2" spans="1:3" ht="21" customHeight="1">
      <c r="A2" s="1183" t="s">
        <v>70</v>
      </c>
      <c r="B2" s="1184"/>
      <c r="C2" s="438" t="s">
        <v>339</v>
      </c>
    </row>
    <row r="3" spans="1:3" s="441" customFormat="1" ht="15" customHeight="1">
      <c r="A3" s="1185" t="s">
        <v>6</v>
      </c>
      <c r="B3" s="1186"/>
      <c r="C3" s="440">
        <v>1</v>
      </c>
    </row>
    <row r="4" spans="1:3" s="442" customFormat="1" ht="16.5" customHeight="1">
      <c r="A4" s="439" t="s">
        <v>52</v>
      </c>
      <c r="B4" s="516" t="s">
        <v>569</v>
      </c>
      <c r="C4" s="642">
        <f>SUM(C5:C13)</f>
        <v>53</v>
      </c>
    </row>
    <row r="5" spans="1:3" s="26" customFormat="1" ht="16.5" customHeight="1">
      <c r="A5" s="443" t="s">
        <v>54</v>
      </c>
      <c r="B5" s="517" t="s">
        <v>168</v>
      </c>
      <c r="C5" s="673">
        <f>'[19]2cquanptich'!C5+'[10]M02.1'!C5+'[11]pt-2'!C5+'[13]PT02'!C5+'[14]pt-2'!C5+'[15]pt-2'!C5+'[16]pt-2'!C5+'[17]pt-2'!C5+'[18]pt-2'!C5+'[20]PT02'!C5+'[12]pt-2'!C5+'[21]PT02'!C5</f>
        <v>4</v>
      </c>
    </row>
    <row r="6" spans="1:3" s="26" customFormat="1" ht="16.5" customHeight="1">
      <c r="A6" s="444" t="s">
        <v>55</v>
      </c>
      <c r="B6" s="517" t="s">
        <v>170</v>
      </c>
      <c r="C6" s="673">
        <f>'[19]2cquanptich'!C6+'[10]M02.1'!C6+'[11]pt-2'!C6+'[13]PT02'!C6+'[14]pt-2'!C6+'[15]pt-2'!C6+'[16]pt-2'!C6+'[17]pt-2'!C6+'[18]pt-2'!C6+'[20]PT02'!C6+'[12]pt-2'!C6+'[21]PT02'!C6</f>
        <v>5</v>
      </c>
    </row>
    <row r="7" spans="1:3" s="26" customFormat="1" ht="16.5" customHeight="1">
      <c r="A7" s="444" t="s">
        <v>141</v>
      </c>
      <c r="B7" s="517" t="s">
        <v>180</v>
      </c>
      <c r="C7" s="673">
        <f>'[19]2cquanptich'!C7+'[10]M02.1'!C7+'[11]pt-2'!C7+'[13]PT02'!C7+'[14]pt-2'!C7+'[15]pt-2'!C7+'[16]pt-2'!C7+'[17]pt-2'!C7+'[18]pt-2'!C7+'[20]PT02'!C7+'[12]pt-2'!C7+'[21]PT02'!C7</f>
        <v>8</v>
      </c>
    </row>
    <row r="8" spans="1:3" s="26" customFormat="1" ht="16.5" customHeight="1">
      <c r="A8" s="444" t="s">
        <v>143</v>
      </c>
      <c r="B8" s="517" t="s">
        <v>172</v>
      </c>
      <c r="C8" s="673">
        <f>'[19]2cquanptich'!C8+'[10]M02.1'!C8+'[11]pt-2'!C8+'[13]PT02'!C8+'[14]pt-2'!C8+'[15]pt-2'!C8+'[16]pt-2'!C8+'[17]pt-2'!C8+'[18]pt-2'!C8+'[20]PT02'!C8+'[12]pt-2'!C8+'[21]PT02'!C8</f>
        <v>35</v>
      </c>
    </row>
    <row r="9" spans="1:3" s="26" customFormat="1" ht="16.5" customHeight="1">
      <c r="A9" s="444" t="s">
        <v>145</v>
      </c>
      <c r="B9" s="517" t="s">
        <v>156</v>
      </c>
      <c r="C9" s="673">
        <f>'[19]2cquanptich'!C9+'[10]M02.1'!C9+'[11]pt-2'!C9+'[13]PT02'!C9+'[14]pt-2'!C9+'[15]pt-2'!C9+'[16]pt-2'!C9+'[17]pt-2'!C9+'[18]pt-2'!C9+'[20]PT02'!C9+'[12]pt-2'!C9+'[21]PT02'!C9</f>
        <v>1</v>
      </c>
    </row>
    <row r="10" spans="1:3" s="26" customFormat="1" ht="16.5" customHeight="1">
      <c r="A10" s="444" t="s">
        <v>147</v>
      </c>
      <c r="B10" s="517" t="s">
        <v>184</v>
      </c>
      <c r="C10" s="673">
        <f>'[19]2cquanptich'!C10+'[10]M02.1'!C10+'[11]pt-2'!C10+'[13]PT02'!C10+'[14]pt-2'!C10+'[15]pt-2'!C10+'[16]pt-2'!C10+'[17]pt-2'!C10+'[18]pt-2'!C10+'[20]PT02'!C10+'[12]pt-2'!C10+'[21]PT02'!C10</f>
        <v>0</v>
      </c>
    </row>
    <row r="11" spans="1:3" s="26" customFormat="1" ht="16.5" customHeight="1">
      <c r="A11" s="444" t="s">
        <v>149</v>
      </c>
      <c r="B11" s="517" t="s">
        <v>158</v>
      </c>
      <c r="C11" s="673">
        <f>'[19]2cquanptich'!C11+'[10]M02.1'!C11+'[11]pt-2'!C11+'[13]PT02'!C11+'[14]pt-2'!C11+'[15]pt-2'!C11+'[16]pt-2'!C11+'[17]pt-2'!C11+'[18]pt-2'!C11+'[20]PT02'!C11+'[12]pt-2'!C11+'[21]PT02'!C11</f>
        <v>0</v>
      </c>
    </row>
    <row r="12" spans="1:3" s="445" customFormat="1" ht="16.5" customHeight="1">
      <c r="A12" s="444" t="s">
        <v>185</v>
      </c>
      <c r="B12" s="517" t="s">
        <v>186</v>
      </c>
      <c r="C12" s="673">
        <f>'[19]2cquanptich'!C12+'[10]M02.1'!C12+'[11]pt-2'!C12+'[13]PT02'!C12+'[14]pt-2'!C12+'[15]pt-2'!C12+'[16]pt-2'!C12+'[17]pt-2'!C12+'[18]pt-2'!C12+'[20]PT02'!C12+'[12]pt-2'!C12+'[21]PT02'!C12</f>
        <v>0</v>
      </c>
    </row>
    <row r="13" spans="1:3" s="445" customFormat="1" ht="16.5" customHeight="1">
      <c r="A13" s="444" t="s">
        <v>575</v>
      </c>
      <c r="B13" s="517" t="s">
        <v>160</v>
      </c>
      <c r="C13" s="673">
        <f>'[19]2cquanptich'!C13+'[10]M02.1'!C13+'[11]pt-2'!C13+'[13]PT02'!C13+'[14]pt-2'!C13+'[15]pt-2'!C13+'[16]pt-2'!C13+'[17]pt-2'!C13+'[18]pt-2'!C13+'[20]PT02'!C13+'[12]pt-2'!C13+'[21]PT02'!C13</f>
        <v>0</v>
      </c>
    </row>
    <row r="14" spans="1:3" s="445" customFormat="1" ht="16.5" customHeight="1">
      <c r="A14" s="439" t="s">
        <v>53</v>
      </c>
      <c r="B14" s="516" t="s">
        <v>567</v>
      </c>
      <c r="C14" s="642">
        <f>SUM(C15:C16)</f>
        <v>5</v>
      </c>
    </row>
    <row r="15" spans="1:3" s="445" customFormat="1" ht="16.5" customHeight="1">
      <c r="A15" s="443" t="s">
        <v>56</v>
      </c>
      <c r="B15" s="517" t="s">
        <v>187</v>
      </c>
      <c r="C15" s="673">
        <f>'[19]2cquanptich'!C15+'[10]M02.1'!C15+'[11]pt-2'!C15+'[13]PT02'!C15+'[14]pt-2'!C15+'[15]pt-2'!C15+'[16]pt-2'!C15+'[17]pt-2'!C15+'[18]pt-2'!C15+'[20]PT02'!C15+'[12]pt-2'!C15+'[21]PT02'!C15</f>
        <v>5</v>
      </c>
    </row>
    <row r="16" spans="1:3" s="445" customFormat="1" ht="16.5" customHeight="1">
      <c r="A16" s="443" t="s">
        <v>57</v>
      </c>
      <c r="B16" s="517" t="s">
        <v>160</v>
      </c>
      <c r="C16" s="673">
        <f>'[19]2cquanptich'!C16+'[10]M02.1'!C16+'[11]pt-2'!C16+'[13]PT02'!C16+'[14]pt-2'!C16+'[15]pt-2'!C16+'[16]pt-2'!C16+'[17]pt-2'!C16+'[18]pt-2'!C16+'[20]PT02'!C16+'[12]pt-2'!C16+'[21]PT02'!C16</f>
        <v>0</v>
      </c>
    </row>
    <row r="17" spans="1:3" s="442" customFormat="1" ht="16.5" customHeight="1">
      <c r="A17" s="439" t="s">
        <v>58</v>
      </c>
      <c r="B17" s="516" t="s">
        <v>150</v>
      </c>
      <c r="C17" s="642">
        <f>SUM(C18:C20)</f>
        <v>13</v>
      </c>
    </row>
    <row r="18" spans="1:3" s="26" customFormat="1" ht="19.5" customHeight="1">
      <c r="A18" s="443" t="s">
        <v>161</v>
      </c>
      <c r="B18" s="517" t="s">
        <v>188</v>
      </c>
      <c r="C18" s="673">
        <f>'[19]2cquanptich'!C18+'[10]M02.1'!C18+'[11]pt-2'!C18+'[13]PT02'!C18+'[14]pt-2'!C18+'[15]pt-2'!C18+'[16]pt-2'!C18+'[17]pt-2'!C18+'[18]pt-2'!C18+'[20]PT02'!C18+'[12]pt-2'!C18+'[21]PT02'!C18</f>
        <v>5</v>
      </c>
    </row>
    <row r="19" spans="1:3" s="26" customFormat="1" ht="30">
      <c r="A19" s="444" t="s">
        <v>163</v>
      </c>
      <c r="B19" s="517" t="s">
        <v>164</v>
      </c>
      <c r="C19" s="673">
        <f>'[19]2cquanptich'!C19+'[10]M02.1'!C19+'[11]pt-2'!C19+'[13]PT02'!C19+'[14]pt-2'!C19+'[15]pt-2'!C19+'[16]pt-2'!C19+'[17]pt-2'!C19+'[18]pt-2'!C19+'[20]PT02'!C19+'[12]pt-2'!C19+'[21]PT02'!C19</f>
        <v>7</v>
      </c>
    </row>
    <row r="20" spans="1:3" s="26" customFormat="1" ht="19.5" customHeight="1">
      <c r="A20" s="444" t="s">
        <v>165</v>
      </c>
      <c r="B20" s="517" t="s">
        <v>166</v>
      </c>
      <c r="C20" s="673">
        <f>'[19]2cquanptich'!C20+'[10]M02.1'!C20+'[11]pt-2'!C20+'[13]PT02'!C20+'[14]pt-2'!C20+'[15]pt-2'!C20+'[16]pt-2'!C20+'[17]pt-2'!C20+'[18]pt-2'!C20+'[20]PT02'!C20+'[12]pt-2'!C20+'[21]PT02'!C20</f>
        <v>1</v>
      </c>
    </row>
    <row r="21" spans="1:3" s="26" customFormat="1" ht="16.5" customHeight="1">
      <c r="A21" s="439" t="s">
        <v>73</v>
      </c>
      <c r="B21" s="516" t="s">
        <v>564</v>
      </c>
      <c r="C21" s="672">
        <f>SUM(C22:C28)</f>
        <v>187</v>
      </c>
    </row>
    <row r="22" spans="1:3" s="26" customFormat="1" ht="16.5" customHeight="1">
      <c r="A22" s="444" t="s">
        <v>167</v>
      </c>
      <c r="B22" s="517" t="s">
        <v>168</v>
      </c>
      <c r="C22" s="673">
        <f>'[19]2cquanptich'!C22+'[10]M02.1'!C22+'[11]pt-2'!C22+'[13]PT02'!C22+'[14]pt-2'!C22+'[15]pt-2'!C22+'[16]pt-2'!C22+'[17]pt-2'!C22+'[18]pt-2'!C22+'[20]PT02'!C22+'[12]pt-2'!C22+'[21]PT02'!C22</f>
        <v>37</v>
      </c>
    </row>
    <row r="23" spans="1:3" s="26" customFormat="1" ht="16.5" customHeight="1">
      <c r="A23" s="444" t="s">
        <v>169</v>
      </c>
      <c r="B23" s="517" t="s">
        <v>170</v>
      </c>
      <c r="C23" s="673">
        <f>'[19]2cquanptich'!C23+'[10]M02.1'!C23+'[11]pt-2'!C23+'[13]PT02'!C23+'[14]pt-2'!C23+'[15]pt-2'!C23+'[16]pt-2'!C23+'[17]pt-2'!C23+'[18]pt-2'!C23+'[20]PT02'!C23+'[12]pt-2'!C23+'[21]PT02'!C23</f>
        <v>0</v>
      </c>
    </row>
    <row r="24" spans="1:3" s="26" customFormat="1" ht="16.5" customHeight="1">
      <c r="A24" s="444" t="s">
        <v>171</v>
      </c>
      <c r="B24" s="517" t="s">
        <v>189</v>
      </c>
      <c r="C24" s="673">
        <f>'[19]2cquanptich'!C24+'[10]M02.1'!C24+'[11]pt-2'!C24+'[13]PT02'!C24+'[14]pt-2'!C24+'[15]pt-2'!C24+'[16]pt-2'!C24+'[17]pt-2'!C24+'[18]pt-2'!C24+'[20]PT02'!C24+'[12]pt-2'!C24+'[21]PT02'!C24</f>
        <v>148</v>
      </c>
    </row>
    <row r="25" spans="1:3" s="26" customFormat="1" ht="16.5" customHeight="1">
      <c r="A25" s="444" t="s">
        <v>173</v>
      </c>
      <c r="B25" s="517" t="s">
        <v>155</v>
      </c>
      <c r="C25" s="673">
        <f>'[19]2cquanptich'!C25+'[10]M02.1'!C25+'[11]pt-2'!C25+'[13]PT02'!C25+'[14]pt-2'!C25+'[15]pt-2'!C25+'[16]pt-2'!C25+'[17]pt-2'!C25+'[18]pt-2'!C25+'[20]PT02'!C25+'[12]pt-2'!C25+'[21]PT02'!C25</f>
        <v>0</v>
      </c>
    </row>
    <row r="26" spans="1:3" s="26" customFormat="1" ht="16.5" customHeight="1">
      <c r="A26" s="444" t="s">
        <v>174</v>
      </c>
      <c r="B26" s="517" t="s">
        <v>190</v>
      </c>
      <c r="C26" s="673">
        <f>'[19]2cquanptich'!C26+'[10]M02.1'!C26+'[11]pt-2'!C26+'[13]PT02'!C26+'[14]pt-2'!C26+'[15]pt-2'!C26+'[16]pt-2'!C26+'[17]pt-2'!C26+'[18]pt-2'!C26+'[20]PT02'!C26+'[12]pt-2'!C26+'[21]PT02'!C26</f>
        <v>0</v>
      </c>
    </row>
    <row r="27" spans="1:3" s="26" customFormat="1" ht="16.5" customHeight="1">
      <c r="A27" s="444" t="s">
        <v>175</v>
      </c>
      <c r="B27" s="517" t="s">
        <v>158</v>
      </c>
      <c r="C27" s="673">
        <f>'[19]2cquanptich'!C27+'[10]M02.1'!C27+'[11]pt-2'!C27+'[13]PT02'!C27+'[14]pt-2'!C27+'[15]pt-2'!C27+'[16]pt-2'!C27+'[17]pt-2'!C27+'[18]pt-2'!C27+'[20]PT02'!C27+'[12]pt-2'!C27+'[21]PT02'!C27</f>
        <v>2</v>
      </c>
    </row>
    <row r="28" spans="1:3" s="26" customFormat="1" ht="16.5" customHeight="1">
      <c r="A28" s="444" t="s">
        <v>191</v>
      </c>
      <c r="B28" s="517" t="s">
        <v>192</v>
      </c>
      <c r="C28" s="673">
        <f>'[19]2cquanptich'!C28+'[10]M02.1'!C28+'[11]pt-2'!C28+'[13]PT02'!C28+'[14]pt-2'!C28+'[15]pt-2'!C28+'[16]pt-2'!C28+'[17]pt-2'!C28+'[18]pt-2'!C28+'[20]PT02'!C28+'[12]pt-2'!C28+'[21]PT02'!C28</f>
        <v>0</v>
      </c>
    </row>
    <row r="29" spans="1:3" s="26" customFormat="1" ht="16.5" customHeight="1">
      <c r="A29" s="439" t="s">
        <v>74</v>
      </c>
      <c r="B29" s="516" t="s">
        <v>568</v>
      </c>
      <c r="C29" s="672">
        <f>SUM(C30:C32)</f>
        <v>1063</v>
      </c>
    </row>
    <row r="30" spans="1:3" ht="16.5" customHeight="1">
      <c r="A30" s="444" t="s">
        <v>177</v>
      </c>
      <c r="B30" s="517" t="s">
        <v>168</v>
      </c>
      <c r="C30" s="673">
        <f>'[19]2cquanptich'!C30+'[10]M02.1'!C30+'[11]pt-2'!C30+'[13]PT02'!C30+'[14]pt-2'!C30+'[15]pt-2'!C30+'[16]pt-2'!C30+'[17]pt-2'!C30+'[18]pt-2'!C30+'[20]PT02'!C30+'[12]pt-2'!C30+'[21]PT02'!C30</f>
        <v>960</v>
      </c>
    </row>
    <row r="31" spans="1:3" s="26" customFormat="1" ht="16.5" customHeight="1">
      <c r="A31" s="444" t="s">
        <v>178</v>
      </c>
      <c r="B31" s="517" t="s">
        <v>170</v>
      </c>
      <c r="C31" s="673">
        <f>'[19]2cquanptich'!C31+'[10]M02.1'!C31+'[11]pt-2'!C31+'[13]PT02'!C31+'[14]pt-2'!C31+'[15]pt-2'!C31+'[16]pt-2'!C31+'[17]pt-2'!C31+'[18]pt-2'!C31+'[20]PT02'!C31+'[12]pt-2'!C31+'[21]PT02'!C31</f>
        <v>48</v>
      </c>
    </row>
    <row r="32" spans="1:3" s="26" customFormat="1" ht="16.5" customHeight="1">
      <c r="A32" s="444" t="s">
        <v>179</v>
      </c>
      <c r="B32" s="517" t="s">
        <v>189</v>
      </c>
      <c r="C32" s="673">
        <f>'[19]2cquanptich'!C32+'[10]M02.1'!C32+'[11]pt-2'!C32+'[13]PT02'!C32+'[14]pt-2'!C32+'[15]pt-2'!C32+'[16]pt-2'!C32+'[17]pt-2'!C32+'[18]pt-2'!C32+'[20]PT02'!C32+'[12]pt-2'!C32+'[21]PT02'!C32</f>
        <v>55</v>
      </c>
    </row>
    <row r="33" spans="1:3" s="26" customFormat="1" ht="25.5" customHeight="1">
      <c r="A33" s="1187"/>
      <c r="B33" s="1187"/>
      <c r="C33" s="518" t="str">
        <f>'Thong tin'!B8</f>
        <v>Bình Phước, ngày 05 tháng 7 năm 2018</v>
      </c>
    </row>
    <row r="34" spans="1:3" s="26" customFormat="1" ht="18.75">
      <c r="A34" s="1180" t="s">
        <v>4</v>
      </c>
      <c r="B34" s="1180"/>
      <c r="C34" s="519" t="str">
        <f>'Thong tin'!B7</f>
        <v>CỤC TRƯỞNG</v>
      </c>
    </row>
    <row r="35" spans="1:3" s="26" customFormat="1" ht="18.75">
      <c r="A35" s="520"/>
      <c r="B35" s="521"/>
      <c r="C35" s="521"/>
    </row>
    <row r="36" spans="1:3" s="26" customFormat="1" ht="15.75">
      <c r="A36" s="520"/>
      <c r="B36" s="522"/>
      <c r="C36" s="522"/>
    </row>
    <row r="37" spans="1:3" s="26" customFormat="1" ht="15.75">
      <c r="A37" s="520"/>
      <c r="B37" s="520"/>
      <c r="C37" s="520"/>
    </row>
    <row r="38" spans="1:3" ht="15.75">
      <c r="A38" s="523"/>
      <c r="B38" s="524"/>
      <c r="C38" s="525"/>
    </row>
    <row r="39" spans="1:3" ht="15.75">
      <c r="A39" s="526"/>
      <c r="B39" s="525"/>
      <c r="C39" s="526"/>
    </row>
    <row r="40" spans="1:3" s="442" customFormat="1" ht="18.75">
      <c r="A40" s="1179" t="str">
        <f>'Thong tin'!B5</f>
        <v>Nguyễn Thị Thảo</v>
      </c>
      <c r="B40" s="1179"/>
      <c r="C40" s="527" t="str">
        <f>'Thong tin'!B6</f>
        <v>Nguyễn Văn Triệu</v>
      </c>
    </row>
  </sheetData>
  <sheetProtection sheet="1"/>
  <mergeCells count="6">
    <mergeCell ref="A40:B40"/>
    <mergeCell ref="A34:B34"/>
    <mergeCell ref="A1:C1"/>
    <mergeCell ref="A2:B2"/>
    <mergeCell ref="A3:B3"/>
    <mergeCell ref="A33:B33"/>
  </mergeCells>
  <printOptions/>
  <pageMargins left="1.72" right="0.7" top="0.2" bottom="0.23" header="0.2" footer="0.19"/>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11"/>
  </sheetPr>
  <dimension ref="A1:P27"/>
  <sheetViews>
    <sheetView showZeros="0" zoomScale="85" zoomScaleNormal="85" zoomScaleSheetLayoutView="85" zoomScalePageLayoutView="0" workbookViewId="0" topLeftCell="A13">
      <selection activeCell="D18" sqref="D18:D26"/>
    </sheetView>
  </sheetViews>
  <sheetFormatPr defaultColWidth="9.00390625" defaultRowHeight="15.75"/>
  <cols>
    <col min="1" max="1" width="4.125" style="434" customWidth="1"/>
    <col min="2" max="2" width="23.125" style="388" customWidth="1"/>
    <col min="3" max="3" width="11.625" style="388" customWidth="1"/>
    <col min="4" max="4" width="10.50390625" style="388" customWidth="1"/>
    <col min="5" max="5" width="11.00390625" style="388" customWidth="1"/>
    <col min="6" max="6" width="10.875" style="388" customWidth="1"/>
    <col min="7" max="7" width="10.75390625" style="388" customWidth="1"/>
    <col min="8" max="8" width="8.25390625" style="388" customWidth="1"/>
    <col min="9" max="9" width="10.00390625" style="388" customWidth="1"/>
    <col min="10" max="10" width="9.625" style="388" customWidth="1"/>
    <col min="11" max="12" width="8.25390625" style="388" customWidth="1"/>
    <col min="13" max="13" width="7.50390625" style="388" customWidth="1"/>
    <col min="14" max="14" width="8.25390625" style="388" customWidth="1"/>
    <col min="15" max="16384" width="9.00390625" style="388" customWidth="1"/>
  </cols>
  <sheetData>
    <row r="1" spans="1:16" ht="23.25" customHeight="1">
      <c r="A1" s="1188" t="s">
        <v>31</v>
      </c>
      <c r="B1" s="1188"/>
      <c r="C1" s="448"/>
      <c r="D1" s="449" t="s">
        <v>193</v>
      </c>
      <c r="E1" s="449"/>
      <c r="F1" s="449"/>
      <c r="G1" s="449"/>
      <c r="H1" s="449"/>
      <c r="I1" s="449"/>
      <c r="J1" s="450"/>
      <c r="K1" s="416"/>
      <c r="L1" s="418" t="s">
        <v>557</v>
      </c>
      <c r="M1" s="432"/>
      <c r="N1" s="411"/>
      <c r="O1" s="411"/>
      <c r="P1" s="411"/>
    </row>
    <row r="2" spans="1:16" ht="16.5" customHeight="1">
      <c r="A2" s="1189" t="s">
        <v>343</v>
      </c>
      <c r="B2" s="1189"/>
      <c r="C2" s="1189"/>
      <c r="D2" s="1150" t="s">
        <v>118</v>
      </c>
      <c r="E2" s="1150"/>
      <c r="F2" s="1150"/>
      <c r="G2" s="1150"/>
      <c r="H2" s="1150"/>
      <c r="I2" s="1150"/>
      <c r="J2" s="449"/>
      <c r="K2" s="418"/>
      <c r="L2" s="451" t="str">
        <f>'Thong tin'!B4</f>
        <v>CTHADS tỉnh Bình Phước</v>
      </c>
      <c r="M2" s="418"/>
      <c r="N2" s="411"/>
      <c r="O2" s="411"/>
      <c r="P2" s="421"/>
    </row>
    <row r="3" spans="1:16" ht="16.5" customHeight="1">
      <c r="A3" s="1189" t="s">
        <v>344</v>
      </c>
      <c r="B3" s="1189"/>
      <c r="C3" s="411"/>
      <c r="D3" s="1153" t="str">
        <f>'Thong tin'!B3</f>
        <v>9 tháng / năm 2018</v>
      </c>
      <c r="E3" s="1153"/>
      <c r="F3" s="1153"/>
      <c r="G3" s="1153"/>
      <c r="H3" s="1153"/>
      <c r="I3" s="1153"/>
      <c r="J3" s="452"/>
      <c r="K3" s="416"/>
      <c r="L3" s="418" t="s">
        <v>523</v>
      </c>
      <c r="M3" s="432"/>
      <c r="N3" s="411"/>
      <c r="O3" s="411"/>
      <c r="P3" s="453"/>
    </row>
    <row r="4" spans="1:16" ht="16.5" customHeight="1">
      <c r="A4" s="432" t="s">
        <v>119</v>
      </c>
      <c r="B4" s="432"/>
      <c r="C4" s="417"/>
      <c r="D4" s="418"/>
      <c r="E4" s="418"/>
      <c r="F4" s="417"/>
      <c r="G4" s="419"/>
      <c r="H4" s="419"/>
      <c r="I4" s="419"/>
      <c r="J4" s="417"/>
      <c r="K4" s="418"/>
      <c r="L4" s="451" t="s">
        <v>411</v>
      </c>
      <c r="M4" s="418"/>
      <c r="N4" s="411"/>
      <c r="O4" s="411"/>
      <c r="P4" s="453"/>
    </row>
    <row r="5" spans="1:16" ht="16.5" customHeight="1">
      <c r="A5" s="420"/>
      <c r="B5" s="417"/>
      <c r="C5" s="454"/>
      <c r="D5" s="417"/>
      <c r="E5" s="417"/>
      <c r="F5" s="421"/>
      <c r="G5" s="422"/>
      <c r="H5" s="422"/>
      <c r="I5" s="422"/>
      <c r="J5" s="421"/>
      <c r="K5" s="423"/>
      <c r="L5" s="423" t="s">
        <v>194</v>
      </c>
      <c r="M5" s="423"/>
      <c r="N5" s="411"/>
      <c r="O5" s="411"/>
      <c r="P5" s="453"/>
    </row>
    <row r="6" spans="1:16" ht="18.75" customHeight="1">
      <c r="A6" s="1154" t="s">
        <v>69</v>
      </c>
      <c r="B6" s="1155"/>
      <c r="C6" s="1161" t="s">
        <v>38</v>
      </c>
      <c r="D6" s="1160" t="s">
        <v>337</v>
      </c>
      <c r="E6" s="1162"/>
      <c r="F6" s="1162"/>
      <c r="G6" s="1162"/>
      <c r="H6" s="1162"/>
      <c r="I6" s="1162"/>
      <c r="J6" s="1162"/>
      <c r="K6" s="1162"/>
      <c r="L6" s="1162"/>
      <c r="M6" s="1162"/>
      <c r="N6" s="1163"/>
      <c r="O6" s="450"/>
      <c r="P6" s="455"/>
    </row>
    <row r="7" spans="1:16" ht="27" customHeight="1">
      <c r="A7" s="1156"/>
      <c r="B7" s="1157"/>
      <c r="C7" s="1161"/>
      <c r="D7" s="1138" t="s">
        <v>195</v>
      </c>
      <c r="E7" s="1142" t="s">
        <v>196</v>
      </c>
      <c r="F7" s="1143"/>
      <c r="G7" s="1144"/>
      <c r="H7" s="1138" t="s">
        <v>197</v>
      </c>
      <c r="I7" s="1138" t="s">
        <v>123</v>
      </c>
      <c r="J7" s="1138" t="s">
        <v>198</v>
      </c>
      <c r="K7" s="1138" t="s">
        <v>125</v>
      </c>
      <c r="L7" s="1138" t="s">
        <v>126</v>
      </c>
      <c r="M7" s="1138" t="s">
        <v>127</v>
      </c>
      <c r="N7" s="1147" t="s">
        <v>128</v>
      </c>
      <c r="O7" s="453"/>
      <c r="P7" s="453"/>
    </row>
    <row r="8" spans="1:16" ht="18" customHeight="1">
      <c r="A8" s="1156"/>
      <c r="B8" s="1157"/>
      <c r="C8" s="1161"/>
      <c r="D8" s="1138"/>
      <c r="E8" s="1148" t="s">
        <v>37</v>
      </c>
      <c r="F8" s="1140" t="s">
        <v>7</v>
      </c>
      <c r="G8" s="1141"/>
      <c r="H8" s="1138"/>
      <c r="I8" s="1138"/>
      <c r="J8" s="1138"/>
      <c r="K8" s="1138"/>
      <c r="L8" s="1138"/>
      <c r="M8" s="1138"/>
      <c r="N8" s="1147"/>
      <c r="O8" s="1192"/>
      <c r="P8" s="1192"/>
    </row>
    <row r="9" spans="1:16" ht="26.25" customHeight="1">
      <c r="A9" s="1158"/>
      <c r="B9" s="1159"/>
      <c r="C9" s="1161"/>
      <c r="D9" s="1139"/>
      <c r="E9" s="1139"/>
      <c r="F9" s="553" t="s">
        <v>199</v>
      </c>
      <c r="G9" s="554" t="s">
        <v>200</v>
      </c>
      <c r="H9" s="1139"/>
      <c r="I9" s="1139"/>
      <c r="J9" s="1139"/>
      <c r="K9" s="1139"/>
      <c r="L9" s="1139"/>
      <c r="M9" s="1139"/>
      <c r="N9" s="1147"/>
      <c r="O9" s="456"/>
      <c r="P9" s="456"/>
    </row>
    <row r="10" spans="1:16" s="459" customFormat="1" ht="20.25" customHeight="1">
      <c r="A10" s="1190" t="s">
        <v>40</v>
      </c>
      <c r="B10" s="1191"/>
      <c r="C10" s="457">
        <v>1</v>
      </c>
      <c r="D10" s="457">
        <v>2</v>
      </c>
      <c r="E10" s="457">
        <v>3</v>
      </c>
      <c r="F10" s="457">
        <v>4</v>
      </c>
      <c r="G10" s="457">
        <v>5</v>
      </c>
      <c r="H10" s="457">
        <v>6</v>
      </c>
      <c r="I10" s="457">
        <v>7</v>
      </c>
      <c r="J10" s="457">
        <v>8</v>
      </c>
      <c r="K10" s="457">
        <v>9</v>
      </c>
      <c r="L10" s="457">
        <v>10</v>
      </c>
      <c r="M10" s="457">
        <v>11</v>
      </c>
      <c r="N10" s="457">
        <v>12</v>
      </c>
      <c r="O10" s="458"/>
      <c r="P10" s="458"/>
    </row>
    <row r="11" spans="1:16" ht="21" customHeight="1">
      <c r="A11" s="501" t="s">
        <v>0</v>
      </c>
      <c r="B11" s="425" t="s">
        <v>131</v>
      </c>
      <c r="C11" s="645">
        <f>IF((C12+C13)-C14=C16,(C12+C13),"Sai")</f>
        <v>67309706.3</v>
      </c>
      <c r="D11" s="645">
        <f>IF((D12+D13)-D14=D16,(D12+D13),"Sai")</f>
        <v>30310558</v>
      </c>
      <c r="E11" s="645">
        <f>IF((E12+E13)-E14=E16,(E12+E13),"Sai")</f>
        <v>28878115.3</v>
      </c>
      <c r="F11" s="645">
        <f>IF((F12+F13)-F14=F16,(F12+F13),"Sai")</f>
        <v>250069</v>
      </c>
      <c r="G11" s="645">
        <f>IF((G12+G13)-G14=G16,(G12+G13),"Sai")</f>
        <v>28628046.3</v>
      </c>
      <c r="H11" s="645">
        <f aca="true" t="shared" si="0" ref="H11:N11">IF((H12+H13)-(H14+H15)=H16,(H12+H13),"Sai")</f>
        <v>15285</v>
      </c>
      <c r="I11" s="645">
        <f t="shared" si="0"/>
        <v>4959976</v>
      </c>
      <c r="J11" s="645">
        <f t="shared" si="0"/>
        <v>3143217</v>
      </c>
      <c r="K11" s="645">
        <f t="shared" si="0"/>
        <v>2555</v>
      </c>
      <c r="L11" s="645">
        <f t="shared" si="0"/>
        <v>0</v>
      </c>
      <c r="M11" s="645">
        <f t="shared" si="0"/>
        <v>0</v>
      </c>
      <c r="N11" s="645">
        <f t="shared" si="0"/>
        <v>0</v>
      </c>
      <c r="O11" s="455"/>
      <c r="P11" s="455"/>
    </row>
    <row r="12" spans="1:16" ht="21" customHeight="1">
      <c r="A12" s="502">
        <v>1</v>
      </c>
      <c r="B12" s="428" t="s">
        <v>132</v>
      </c>
      <c r="C12" s="645">
        <f>D12+E12+H12+I12+J12+K12+L12+M12+N12</f>
        <v>39097329</v>
      </c>
      <c r="D12" s="646">
        <f>'[19]3COQUAN'!D12+'[10]M03'!D12+'[11]3-t-cd'!D12+'[13]03'!D12+'[14]3-t-cd'!D12+'[15]3-t-cd'!D12+'[16]3-t-cd'!D12+'[17]3-t-cd'!D12+'[18]3-t-cd'!D12+'[20]03'!D12+'[12]3-t-cd'!D12+'[21]03'!D12</f>
        <v>12757320</v>
      </c>
      <c r="E12" s="647">
        <f>F12+G12</f>
        <v>23640212</v>
      </c>
      <c r="F12" s="646">
        <f>'[19]3COQUAN'!F12+'[10]M03'!F12+'[11]3-t-cd'!F12+'[13]03'!F12+'[14]3-t-cd'!F12+'[15]3-t-cd'!F12+'[16]3-t-cd'!F12+'[17]3-t-cd'!F12+'[18]3-t-cd'!F12+'[20]03'!F12+'[12]3-t-cd'!F12+'[21]03'!F12</f>
        <v>229578</v>
      </c>
      <c r="G12" s="646">
        <f>'[19]3COQUAN'!G12+'[10]M03'!G12+'[11]3-t-cd'!G12+'[13]03'!G12+'[14]3-t-cd'!G12+'[15]3-t-cd'!G12+'[16]3-t-cd'!G12+'[17]3-t-cd'!G12+'[18]3-t-cd'!G12+'[20]03'!G12+'[12]3-t-cd'!G12+'[21]03'!G12</f>
        <v>23410634</v>
      </c>
      <c r="H12" s="646">
        <f>'[19]3COQUAN'!H12+'[10]M03'!H12+'[11]3-t-cd'!H12+'[13]03'!H12+'[14]3-t-cd'!H12+'[15]3-t-cd'!H12+'[16]3-t-cd'!H12+'[17]3-t-cd'!H12+'[18]3-t-cd'!H12+'[20]03'!H12+'[12]3-t-cd'!H12+'[21]03'!H12</f>
        <v>0</v>
      </c>
      <c r="I12" s="646">
        <f>'[19]3COQUAN'!I12+'[10]M03'!I12+'[11]3-t-cd'!I12+'[13]03'!I12+'[14]3-t-cd'!I12+'[15]3-t-cd'!I12+'[16]3-t-cd'!I12+'[17]3-t-cd'!I12+'[18]3-t-cd'!I12+'[20]03'!I12+'[12]3-t-cd'!I12+'[21]03'!I12</f>
        <v>1593249</v>
      </c>
      <c r="J12" s="646">
        <f>'[19]3COQUAN'!J12+'[10]M03'!J12+'[11]3-t-cd'!J12+'[13]03'!J12+'[14]3-t-cd'!J12+'[15]3-t-cd'!J12+'[16]3-t-cd'!J12+'[17]3-t-cd'!J12+'[18]3-t-cd'!J12+'[20]03'!J12+'[12]3-t-cd'!J12+'[21]03'!J12</f>
        <v>1103993</v>
      </c>
      <c r="K12" s="646">
        <f>'[19]3COQUAN'!K12+'[10]M03'!K12+'[11]3-t-cd'!K12+'[13]03'!K12+'[14]3-t-cd'!K12+'[15]3-t-cd'!K12+'[16]3-t-cd'!K12+'[17]3-t-cd'!K12+'[18]3-t-cd'!K12+'[20]03'!K12+'[12]3-t-cd'!K12+'[21]03'!K12</f>
        <v>2555</v>
      </c>
      <c r="L12" s="646">
        <f>'[19]3COQUAN'!L12+'[10]M03'!L12+'[11]3-t-cd'!L12+'[13]03'!L12+'[14]3-t-cd'!L12+'[15]3-t-cd'!L12+'[16]3-t-cd'!L12+'[17]3-t-cd'!L12+'[18]3-t-cd'!L12+'[20]03'!L12+'[12]3-t-cd'!L12+'[21]03'!L12</f>
        <v>0</v>
      </c>
      <c r="M12" s="646">
        <f>'[19]3COQUAN'!M12+'[10]M03'!M12+'[11]3-t-cd'!M12+'[13]03'!M12+'[14]3-t-cd'!M12+'[15]3-t-cd'!M12+'[16]3-t-cd'!M12+'[17]3-t-cd'!M12+'[18]3-t-cd'!M12+'[20]03'!M12+'[12]3-t-cd'!M12+'[21]03'!M12</f>
        <v>0</v>
      </c>
      <c r="N12" s="646">
        <f>'[19]3COQUAN'!N12+'[10]M03'!N12+'[11]3-t-cd'!N12+'[13]03'!N12+'[14]3-t-cd'!N12+'[15]3-t-cd'!N12+'[16]3-t-cd'!N12+'[17]3-t-cd'!N12+'[18]3-t-cd'!N12+'[20]03'!N12+'[12]3-t-cd'!N12+'[21]03'!N12</f>
        <v>0</v>
      </c>
      <c r="O12" s="453"/>
      <c r="P12" s="453"/>
    </row>
    <row r="13" spans="1:16" ht="21" customHeight="1">
      <c r="A13" s="502">
        <v>2</v>
      </c>
      <c r="B13" s="428" t="s">
        <v>133</v>
      </c>
      <c r="C13" s="645">
        <f>D13+E13+H13+I13+J13+K13+L13+M13+N13</f>
        <v>28212377.3</v>
      </c>
      <c r="D13" s="646">
        <f>'[19]3COQUAN'!D13+'[10]M03'!D13+'[11]3-t-cd'!D13+'[13]03'!D13+'[14]3-t-cd'!D13+'[15]3-t-cd'!D13+'[16]3-t-cd'!D13+'[17]3-t-cd'!D13+'[18]3-t-cd'!D13+'[20]03'!D13+'[12]3-t-cd'!D13+'[21]03'!D13</f>
        <v>17553238</v>
      </c>
      <c r="E13" s="647">
        <f>F13+G13</f>
        <v>5237903.3</v>
      </c>
      <c r="F13" s="646">
        <f>'[19]3COQUAN'!F13+'[10]M03'!F13+'[11]3-t-cd'!F13+'[13]03'!F13+'[14]3-t-cd'!F13+'[15]3-t-cd'!F13+'[16]3-t-cd'!F13+'[17]3-t-cd'!F13+'[18]3-t-cd'!F13+'[20]03'!F13+'[12]3-t-cd'!F13+'[21]03'!F13</f>
        <v>20491</v>
      </c>
      <c r="G13" s="646">
        <f>'[19]3COQUAN'!G13+'[10]M03'!G13+'[11]3-t-cd'!G13+'[13]03'!G13+'[14]3-t-cd'!G13+'[15]3-t-cd'!G13+'[16]3-t-cd'!G13+'[17]3-t-cd'!G13+'[18]3-t-cd'!G13+'[20]03'!G13+'[12]3-t-cd'!G13+'[21]03'!G13</f>
        <v>5217412.3</v>
      </c>
      <c r="H13" s="646">
        <f>'[19]3COQUAN'!H13+'[10]M03'!H13+'[11]3-t-cd'!H13+'[13]03'!H13+'[14]3-t-cd'!H13+'[15]3-t-cd'!H13+'[16]3-t-cd'!H13+'[17]3-t-cd'!H13+'[18]3-t-cd'!H13+'[20]03'!H13+'[12]3-t-cd'!H13+'[21]03'!H13</f>
        <v>15285</v>
      </c>
      <c r="I13" s="646">
        <f>'[19]3COQUAN'!I13+'[10]M03'!I13+'[11]3-t-cd'!I13+'[13]03'!I13+'[14]3-t-cd'!I13+'[15]3-t-cd'!I13+'[16]3-t-cd'!I13+'[17]3-t-cd'!I13+'[18]3-t-cd'!I13+'[20]03'!I13+'[12]3-t-cd'!I13+'[21]03'!I13</f>
        <v>3366727</v>
      </c>
      <c r="J13" s="646">
        <f>'[19]3COQUAN'!J13+'[10]M03'!J13+'[11]3-t-cd'!J13+'[13]03'!J13+'[14]3-t-cd'!J13+'[15]3-t-cd'!J13+'[16]3-t-cd'!J13+'[17]3-t-cd'!J13+'[18]3-t-cd'!J13+'[20]03'!J13+'[12]3-t-cd'!J13+'[21]03'!J13</f>
        <v>2039224</v>
      </c>
      <c r="K13" s="646">
        <f>'[19]3COQUAN'!K13+'[10]M03'!K13+'[11]3-t-cd'!K13+'[13]03'!K13+'[14]3-t-cd'!K13+'[15]3-t-cd'!K13+'[16]3-t-cd'!K13+'[17]3-t-cd'!K13+'[18]3-t-cd'!K13+'[20]03'!K13+'[12]3-t-cd'!K13+'[21]03'!K13</f>
        <v>0</v>
      </c>
      <c r="L13" s="646">
        <f>'[19]3COQUAN'!L13+'[10]M03'!L13+'[11]3-t-cd'!L13+'[13]03'!L13+'[14]3-t-cd'!L13+'[15]3-t-cd'!L13+'[16]3-t-cd'!L13+'[17]3-t-cd'!L13+'[18]3-t-cd'!L13+'[20]03'!L13+'[12]3-t-cd'!L13+'[21]03'!L13</f>
        <v>0</v>
      </c>
      <c r="M13" s="646">
        <f>'[19]3COQUAN'!M13+'[10]M03'!M13+'[11]3-t-cd'!M13+'[13]03'!M13+'[14]3-t-cd'!M13+'[15]3-t-cd'!M13+'[16]3-t-cd'!M13+'[17]3-t-cd'!M13+'[18]3-t-cd'!M13+'[20]03'!M13+'[12]3-t-cd'!M13+'[21]03'!M13</f>
        <v>0</v>
      </c>
      <c r="N13" s="646">
        <f>'[19]3COQUAN'!N13+'[10]M03'!N13+'[11]3-t-cd'!N13+'[13]03'!N13+'[14]3-t-cd'!N13+'[15]3-t-cd'!N13+'[16]3-t-cd'!N13+'[17]3-t-cd'!N13+'[18]3-t-cd'!N13+'[20]03'!N13+'[12]3-t-cd'!N13+'[21]03'!N13</f>
        <v>0</v>
      </c>
      <c r="O13" s="453"/>
      <c r="P13" s="453"/>
    </row>
    <row r="14" spans="1:16" ht="21" customHeight="1">
      <c r="A14" s="503" t="s">
        <v>1</v>
      </c>
      <c r="B14" s="395" t="s">
        <v>134</v>
      </c>
      <c r="C14" s="645">
        <f>D14+E14+H14+I14+J14+K14+L14+M14+N14</f>
        <v>1208089</v>
      </c>
      <c r="D14" s="646">
        <f>'[19]3COQUAN'!D14+'[10]M03'!D14+'[11]3-t-cd'!D14+'[13]03'!D14+'[14]3-t-cd'!D14+'[15]3-t-cd'!D14+'[16]3-t-cd'!D14+'[17]3-t-cd'!D14+'[18]3-t-cd'!D14+'[20]03'!D14+'[12]3-t-cd'!D14+'[21]03'!D14</f>
        <v>588015</v>
      </c>
      <c r="E14" s="647">
        <f>F14+G14</f>
        <v>517843</v>
      </c>
      <c r="F14" s="646">
        <f>'[19]3COQUAN'!F14+'[10]M03'!F14+'[11]3-t-cd'!F14+'[13]03'!F14+'[14]3-t-cd'!F14+'[15]3-t-cd'!F14+'[16]3-t-cd'!F14+'[17]3-t-cd'!F14+'[18]3-t-cd'!F14+'[20]03'!F14+'[12]3-t-cd'!F14+'[21]03'!F14</f>
        <v>200</v>
      </c>
      <c r="G14" s="646">
        <f>'[19]3COQUAN'!G14+'[10]M03'!G14+'[11]3-t-cd'!G14+'[13]03'!G14+'[14]3-t-cd'!G14+'[15]3-t-cd'!G14+'[16]3-t-cd'!G14+'[17]3-t-cd'!G14+'[18]3-t-cd'!G14+'[20]03'!G14+'[12]3-t-cd'!G14+'[21]03'!G14</f>
        <v>517643</v>
      </c>
      <c r="H14" s="646">
        <f>'[19]3COQUAN'!H14+'[10]M03'!H14+'[11]3-t-cd'!H14+'[13]03'!H14+'[14]3-t-cd'!H14+'[15]3-t-cd'!H14+'[16]3-t-cd'!H14+'[17]3-t-cd'!H14+'[18]3-t-cd'!H14+'[20]03'!H14+'[12]3-t-cd'!H14+'[21]03'!H14</f>
        <v>0</v>
      </c>
      <c r="I14" s="646">
        <f>'[19]3COQUAN'!I14+'[10]M03'!I14+'[11]3-t-cd'!I14+'[13]03'!I14+'[14]3-t-cd'!I14+'[15]3-t-cd'!I14+'[16]3-t-cd'!I14+'[17]3-t-cd'!I14+'[18]3-t-cd'!I14+'[20]03'!I14+'[12]3-t-cd'!I14+'[21]03'!I14</f>
        <v>13192</v>
      </c>
      <c r="J14" s="646">
        <f>'[19]3COQUAN'!J14+'[10]M03'!J14+'[11]3-t-cd'!J14+'[13]03'!J14+'[14]3-t-cd'!J14+'[15]3-t-cd'!J14+'[16]3-t-cd'!J14+'[17]3-t-cd'!J14+'[18]3-t-cd'!J14+'[20]03'!J14+'[12]3-t-cd'!J14+'[21]03'!J14</f>
        <v>89039</v>
      </c>
      <c r="K14" s="646">
        <f>'[19]3COQUAN'!K14+'[10]M03'!K14+'[11]3-t-cd'!K14+'[13]03'!K14+'[14]3-t-cd'!K14+'[15]3-t-cd'!K14+'[16]3-t-cd'!K14+'[17]3-t-cd'!K14+'[18]3-t-cd'!K14+'[20]03'!K14+'[12]3-t-cd'!K14+'[21]03'!K14</f>
        <v>0</v>
      </c>
      <c r="L14" s="646">
        <f>'[19]3COQUAN'!L14+'[10]M03'!L14+'[11]3-t-cd'!L14+'[13]03'!L14+'[14]3-t-cd'!L14+'[15]3-t-cd'!L14+'[16]3-t-cd'!L14+'[17]3-t-cd'!L14+'[18]3-t-cd'!L14+'[20]03'!L14+'[12]3-t-cd'!L14+'[21]03'!L14</f>
        <v>0</v>
      </c>
      <c r="M14" s="646">
        <f>'[19]3COQUAN'!M14+'[10]M03'!M14+'[11]3-t-cd'!M14+'[13]03'!M14+'[14]3-t-cd'!M14+'[15]3-t-cd'!M14+'[16]3-t-cd'!M14+'[17]3-t-cd'!M14+'[18]3-t-cd'!M14+'[20]03'!M14+'[12]3-t-cd'!M14+'[21]03'!M14</f>
        <v>0</v>
      </c>
      <c r="N14" s="646">
        <f>'[19]3COQUAN'!N14+'[10]M03'!N14+'[11]3-t-cd'!N14+'[13]03'!N14+'[14]3-t-cd'!N14+'[15]3-t-cd'!N14+'[16]3-t-cd'!N14+'[17]3-t-cd'!N14+'[18]3-t-cd'!N14+'[20]03'!N14+'[12]3-t-cd'!N14+'[21]03'!N14</f>
        <v>0</v>
      </c>
      <c r="O14" s="453"/>
      <c r="P14" s="453"/>
    </row>
    <row r="15" spans="1:16" ht="21" customHeight="1">
      <c r="A15" s="503" t="s">
        <v>9</v>
      </c>
      <c r="B15" s="395" t="s">
        <v>135</v>
      </c>
      <c r="C15" s="645">
        <f>D15+E15+H15+I15+J15+K15+L15+M15+N15</f>
        <v>0</v>
      </c>
      <c r="D15" s="646">
        <f>'[19]3COQUAN'!D15+'[10]M03'!D15+'[11]3-t-cd'!D15+'[13]03'!D15+'[14]3-t-cd'!D15+'[15]3-t-cd'!D15+'[16]3-t-cd'!D15+'[17]3-t-cd'!D15+'[18]3-t-cd'!D15+'[20]03'!D15+'[12]3-t-cd'!D15+'[21]03'!D15</f>
        <v>0</v>
      </c>
      <c r="E15" s="647">
        <f>F15+G15</f>
        <v>0</v>
      </c>
      <c r="F15" s="646">
        <f>'[19]3COQUAN'!F15+'[10]M03'!F15+'[11]3-t-cd'!F15+'[13]03'!F15+'[14]3-t-cd'!F15+'[15]3-t-cd'!F15+'[16]3-t-cd'!F15+'[17]3-t-cd'!F15+'[18]3-t-cd'!F15+'[20]03'!F15+'[12]3-t-cd'!F15+'[21]03'!F15</f>
        <v>0</v>
      </c>
      <c r="G15" s="646">
        <f>'[19]3COQUAN'!G15+'[10]M03'!G15+'[11]3-t-cd'!G15+'[13]03'!G15+'[14]3-t-cd'!G15+'[15]3-t-cd'!G15+'[16]3-t-cd'!G15+'[17]3-t-cd'!G15+'[18]3-t-cd'!G15+'[20]03'!G15+'[12]3-t-cd'!G15+'[21]03'!G15</f>
        <v>0</v>
      </c>
      <c r="H15" s="646">
        <f>'[19]3COQUAN'!H15+'[10]M03'!H15+'[11]3-t-cd'!H15+'[13]03'!H15+'[14]3-t-cd'!H15+'[15]3-t-cd'!H15+'[16]3-t-cd'!H15+'[17]3-t-cd'!H15+'[18]3-t-cd'!H15+'[20]03'!H15+'[12]3-t-cd'!H15+'[21]03'!H15</f>
        <v>0</v>
      </c>
      <c r="I15" s="646">
        <f>'[19]3COQUAN'!I15+'[10]M03'!I15+'[11]3-t-cd'!I15+'[13]03'!I15+'[14]3-t-cd'!I15+'[15]3-t-cd'!I15+'[16]3-t-cd'!I15+'[17]3-t-cd'!I15+'[18]3-t-cd'!I15+'[20]03'!I15+'[12]3-t-cd'!I15+'[21]03'!I15</f>
        <v>0</v>
      </c>
      <c r="J15" s="646">
        <f>'[19]3COQUAN'!J15+'[10]M03'!J15+'[11]3-t-cd'!J15+'[13]03'!J15+'[14]3-t-cd'!J15+'[15]3-t-cd'!J15+'[16]3-t-cd'!J15+'[17]3-t-cd'!J15+'[18]3-t-cd'!J15+'[20]03'!J15+'[12]3-t-cd'!J15+'[21]03'!J15</f>
        <v>0</v>
      </c>
      <c r="K15" s="646">
        <f>'[19]3COQUAN'!K15+'[10]M03'!K15+'[11]3-t-cd'!K15+'[13]03'!K15+'[14]3-t-cd'!K15+'[15]3-t-cd'!K15+'[16]3-t-cd'!K15+'[17]3-t-cd'!K15+'[18]3-t-cd'!K15+'[20]03'!K15+'[12]3-t-cd'!K15+'[21]03'!K15</f>
        <v>0</v>
      </c>
      <c r="L15" s="646">
        <f>'[19]3COQUAN'!L15+'[10]M03'!L15+'[11]3-t-cd'!L15+'[13]03'!L15+'[14]3-t-cd'!L15+'[15]3-t-cd'!L15+'[16]3-t-cd'!L15+'[17]3-t-cd'!L15+'[18]3-t-cd'!L15+'[20]03'!L15+'[12]3-t-cd'!L15+'[21]03'!L15</f>
        <v>0</v>
      </c>
      <c r="M15" s="646">
        <f>'[19]3COQUAN'!M15+'[10]M03'!M15+'[11]3-t-cd'!M15+'[13]03'!M15+'[14]3-t-cd'!M15+'[15]3-t-cd'!M15+'[16]3-t-cd'!M15+'[17]3-t-cd'!M15+'[18]3-t-cd'!M15+'[20]03'!M15+'[12]3-t-cd'!M15+'[21]03'!M15</f>
        <v>0</v>
      </c>
      <c r="N15" s="646">
        <f>'[19]3COQUAN'!N15+'[10]M03'!N15+'[11]3-t-cd'!N15+'[13]03'!N15+'[14]3-t-cd'!N15+'[15]3-t-cd'!N15+'[16]3-t-cd'!N15+'[17]3-t-cd'!N15+'[18]3-t-cd'!N15+'[20]03'!N15+'[12]3-t-cd'!N15+'[21]03'!N15</f>
        <v>0</v>
      </c>
      <c r="O15" s="453"/>
      <c r="P15" s="453"/>
    </row>
    <row r="16" spans="1:16" ht="21" customHeight="1">
      <c r="A16" s="503" t="s">
        <v>136</v>
      </c>
      <c r="B16" s="395" t="s">
        <v>137</v>
      </c>
      <c r="C16" s="648">
        <f>C17+C26</f>
        <v>66101617.3</v>
      </c>
      <c r="D16" s="648">
        <f aca="true" t="shared" si="1" ref="D16:N16">D17+D26</f>
        <v>29722543</v>
      </c>
      <c r="E16" s="648">
        <f t="shared" si="1"/>
        <v>28360272.3</v>
      </c>
      <c r="F16" s="648">
        <f t="shared" si="1"/>
        <v>249869</v>
      </c>
      <c r="G16" s="648">
        <f t="shared" si="1"/>
        <v>28110403.3</v>
      </c>
      <c r="H16" s="648">
        <f t="shared" si="1"/>
        <v>15285</v>
      </c>
      <c r="I16" s="648">
        <f t="shared" si="1"/>
        <v>4946784</v>
      </c>
      <c r="J16" s="648">
        <f t="shared" si="1"/>
        <v>3054178</v>
      </c>
      <c r="K16" s="648">
        <f t="shared" si="1"/>
        <v>2555</v>
      </c>
      <c r="L16" s="648">
        <f t="shared" si="1"/>
        <v>0</v>
      </c>
      <c r="M16" s="648">
        <f t="shared" si="1"/>
        <v>0</v>
      </c>
      <c r="N16" s="645">
        <f t="shared" si="1"/>
        <v>0</v>
      </c>
      <c r="O16" s="455"/>
      <c r="P16" s="455"/>
    </row>
    <row r="17" spans="1:16" ht="21" customHeight="1">
      <c r="A17" s="503" t="s">
        <v>52</v>
      </c>
      <c r="B17" s="429" t="s">
        <v>138</v>
      </c>
      <c r="C17" s="645">
        <f>SUM(C18:C25)</f>
        <v>37671941.3</v>
      </c>
      <c r="D17" s="645">
        <f aca="true" t="shared" si="2" ref="D17:N17">SUM(D18:D25)</f>
        <v>22626319</v>
      </c>
      <c r="E17" s="645">
        <f t="shared" si="2"/>
        <v>7693956.3</v>
      </c>
      <c r="F17" s="645">
        <f t="shared" si="2"/>
        <v>118589</v>
      </c>
      <c r="G17" s="645">
        <f t="shared" si="2"/>
        <v>7575367.3</v>
      </c>
      <c r="H17" s="645">
        <f t="shared" si="2"/>
        <v>15285</v>
      </c>
      <c r="I17" s="645">
        <f t="shared" si="2"/>
        <v>4538215</v>
      </c>
      <c r="J17" s="645">
        <f t="shared" si="2"/>
        <v>2798166</v>
      </c>
      <c r="K17" s="645">
        <f t="shared" si="2"/>
        <v>0</v>
      </c>
      <c r="L17" s="645">
        <f t="shared" si="2"/>
        <v>0</v>
      </c>
      <c r="M17" s="645">
        <f t="shared" si="2"/>
        <v>0</v>
      </c>
      <c r="N17" s="645">
        <f t="shared" si="2"/>
        <v>0</v>
      </c>
      <c r="O17" s="455"/>
      <c r="P17" s="450"/>
    </row>
    <row r="18" spans="1:16" ht="21" customHeight="1">
      <c r="A18" s="502" t="s">
        <v>54</v>
      </c>
      <c r="B18" s="428" t="s">
        <v>139</v>
      </c>
      <c r="C18" s="645">
        <f aca="true" t="shared" si="3" ref="C18:C26">D18+E18+H18+I18+J18+K18+L18+M18+N18</f>
        <v>15971812.3</v>
      </c>
      <c r="D18" s="646">
        <f>'[19]3COQUAN'!D18+'[10]M03'!D18+'[11]3-t-cd'!D18+'[13]03'!D18+'[14]3-t-cd'!D18+'[15]3-t-cd'!D18+'[16]3-t-cd'!D18+'[17]3-t-cd'!D18+'[18]3-t-cd'!D18+'[20]03'!D18+'[12]3-t-cd'!D18+'[21]03'!D18</f>
        <v>8952316</v>
      </c>
      <c r="E18" s="647">
        <f aca="true" t="shared" si="4" ref="E18:E26">F18+G18</f>
        <v>2924392.3</v>
      </c>
      <c r="F18" s="646">
        <f>'[19]3COQUAN'!F18+'[10]M03'!F18+'[11]3-t-cd'!F18+'[13]03'!F18+'[14]3-t-cd'!F18+'[15]3-t-cd'!F18+'[16]3-t-cd'!F18+'[17]3-t-cd'!F18+'[18]3-t-cd'!F18+'[20]03'!F18+'[12]3-t-cd'!F18+'[21]03'!F18</f>
        <v>19251</v>
      </c>
      <c r="G18" s="646">
        <f>'[19]3COQUAN'!G18+'[10]M03'!G18+'[11]3-t-cd'!G18+'[13]03'!G18+'[14]3-t-cd'!G18+'[15]3-t-cd'!G18+'[16]3-t-cd'!G18+'[17]3-t-cd'!G18+'[18]3-t-cd'!G18+'[20]03'!G18+'[12]3-t-cd'!G18+'[21]03'!G18</f>
        <v>2905141.3</v>
      </c>
      <c r="H18" s="646">
        <f>'[19]3COQUAN'!H18+'[10]M03'!H18+'[11]3-t-cd'!H18+'[13]03'!H18+'[14]3-t-cd'!H18+'[15]3-t-cd'!H18+'[16]3-t-cd'!H18+'[17]3-t-cd'!H18+'[18]3-t-cd'!H18+'[20]03'!H18+'[12]3-t-cd'!H18+'[21]03'!H18</f>
        <v>14085</v>
      </c>
      <c r="I18" s="646">
        <f>'[19]3COQUAN'!I18+'[10]M03'!I18+'[11]3-t-cd'!I18+'[13]03'!I18+'[14]3-t-cd'!I18+'[15]3-t-cd'!I18+'[16]3-t-cd'!I18+'[17]3-t-cd'!I18+'[18]3-t-cd'!I18+'[20]03'!I18+'[12]3-t-cd'!I18+'[21]03'!I18</f>
        <v>2757085</v>
      </c>
      <c r="J18" s="646">
        <f>'[19]3COQUAN'!J18+'[10]M03'!J18+'[11]3-t-cd'!J18+'[13]03'!J18+'[14]3-t-cd'!J18+'[15]3-t-cd'!J18+'[16]3-t-cd'!J18+'[17]3-t-cd'!J18+'[18]3-t-cd'!J18+'[20]03'!J18+'[12]3-t-cd'!J18+'[21]03'!J18</f>
        <v>1323934</v>
      </c>
      <c r="K18" s="646">
        <f>'[19]3COQUAN'!K18+'[10]M03'!K18+'[11]3-t-cd'!K18+'[13]03'!K18+'[14]3-t-cd'!K18+'[15]3-t-cd'!K18+'[16]3-t-cd'!K18+'[17]3-t-cd'!K18+'[18]3-t-cd'!K18+'[20]03'!K18+'[12]3-t-cd'!K18+'[21]03'!K18</f>
        <v>0</v>
      </c>
      <c r="L18" s="646">
        <f>'[19]3COQUAN'!L18+'[10]M03'!L18+'[11]3-t-cd'!L18+'[13]03'!L18+'[14]3-t-cd'!L18+'[15]3-t-cd'!L18+'[16]3-t-cd'!L18+'[17]3-t-cd'!L18+'[18]3-t-cd'!L18+'[20]03'!L18+'[12]3-t-cd'!L18+'[21]03'!L18</f>
        <v>0</v>
      </c>
      <c r="M18" s="646">
        <f>'[19]3COQUAN'!M18+'[10]M03'!M18+'[11]3-t-cd'!M18+'[13]03'!M18+'[14]3-t-cd'!M18+'[15]3-t-cd'!M18+'[16]3-t-cd'!M18+'[17]3-t-cd'!M18+'[18]3-t-cd'!M18+'[20]03'!M18+'[12]3-t-cd'!M18+'[21]03'!M18</f>
        <v>0</v>
      </c>
      <c r="N18" s="646">
        <f>'[19]3COQUAN'!N18+'[10]M03'!N18+'[11]3-t-cd'!N18+'[13]03'!N18+'[14]3-t-cd'!N18+'[15]3-t-cd'!N18+'[16]3-t-cd'!N18+'[17]3-t-cd'!N18+'[18]3-t-cd'!N18+'[20]03'!N18+'[12]3-t-cd'!N18+'[21]03'!N18</f>
        <v>0</v>
      </c>
      <c r="O18" s="453"/>
      <c r="P18" s="411"/>
    </row>
    <row r="19" spans="1:16" ht="21" customHeight="1">
      <c r="A19" s="502" t="s">
        <v>55</v>
      </c>
      <c r="B19" s="428" t="s">
        <v>140</v>
      </c>
      <c r="C19" s="645">
        <f t="shared" si="3"/>
        <v>2857783</v>
      </c>
      <c r="D19" s="646">
        <f>'[19]3COQUAN'!D19+'[10]M03'!D19+'[11]3-t-cd'!D19+'[13]03'!D19+'[14]3-t-cd'!D19+'[15]3-t-cd'!D19+'[16]3-t-cd'!D19+'[17]3-t-cd'!D19+'[18]3-t-cd'!D19+'[20]03'!D19+'[12]3-t-cd'!D19+'[21]03'!D19</f>
        <v>2711187</v>
      </c>
      <c r="E19" s="647">
        <f t="shared" si="4"/>
        <v>67970</v>
      </c>
      <c r="F19" s="646">
        <f>'[19]3COQUAN'!F19+'[10]M03'!F19+'[11]3-t-cd'!F19+'[13]03'!F19+'[14]3-t-cd'!F19+'[15]3-t-cd'!F19+'[16]3-t-cd'!F19+'[17]3-t-cd'!F19+'[18]3-t-cd'!F19+'[20]03'!F19+'[12]3-t-cd'!F19+'[21]03'!F19</f>
        <v>0</v>
      </c>
      <c r="G19" s="646">
        <f>'[19]3COQUAN'!G19+'[10]M03'!G19+'[11]3-t-cd'!G19+'[13]03'!G19+'[14]3-t-cd'!G19+'[15]3-t-cd'!G19+'[16]3-t-cd'!G19+'[17]3-t-cd'!G19+'[18]3-t-cd'!G19+'[20]03'!G19+'[12]3-t-cd'!G19+'[21]03'!G19</f>
        <v>67970</v>
      </c>
      <c r="H19" s="646">
        <f>'[19]3COQUAN'!H19+'[10]M03'!H19+'[11]3-t-cd'!H19+'[13]03'!H19+'[14]3-t-cd'!H19+'[15]3-t-cd'!H19+'[16]3-t-cd'!H19+'[17]3-t-cd'!H19+'[18]3-t-cd'!H19+'[20]03'!H19+'[12]3-t-cd'!H19+'[21]03'!H19</f>
        <v>0</v>
      </c>
      <c r="I19" s="646">
        <f>'[19]3COQUAN'!I19+'[10]M03'!I19+'[11]3-t-cd'!I19+'[13]03'!I19+'[14]3-t-cd'!I19+'[15]3-t-cd'!I19+'[16]3-t-cd'!I19+'[17]3-t-cd'!I19+'[18]3-t-cd'!I19+'[20]03'!I19+'[12]3-t-cd'!I19+'[21]03'!I19</f>
        <v>17723</v>
      </c>
      <c r="J19" s="646">
        <f>'[19]3COQUAN'!J19+'[10]M03'!J19+'[11]3-t-cd'!J19+'[13]03'!J19+'[14]3-t-cd'!J19+'[15]3-t-cd'!J19+'[16]3-t-cd'!J19+'[17]3-t-cd'!J19+'[18]3-t-cd'!J19+'[20]03'!J19+'[12]3-t-cd'!J19+'[21]03'!J19</f>
        <v>60903</v>
      </c>
      <c r="K19" s="646">
        <f>'[19]3COQUAN'!K19+'[10]M03'!K19+'[11]3-t-cd'!K19+'[13]03'!K19+'[14]3-t-cd'!K19+'[15]3-t-cd'!K19+'[16]3-t-cd'!K19+'[17]3-t-cd'!K19+'[18]3-t-cd'!K19+'[20]03'!K19+'[12]3-t-cd'!K19+'[21]03'!K19</f>
        <v>0</v>
      </c>
      <c r="L19" s="646">
        <f>'[19]3COQUAN'!L19+'[10]M03'!L19+'[11]3-t-cd'!L19+'[13]03'!L19+'[14]3-t-cd'!L19+'[15]3-t-cd'!L19+'[16]3-t-cd'!L19+'[17]3-t-cd'!L19+'[18]3-t-cd'!L19+'[20]03'!L19+'[12]3-t-cd'!L19+'[21]03'!L19</f>
        <v>0</v>
      </c>
      <c r="M19" s="646">
        <f>'[19]3COQUAN'!M19+'[10]M03'!M19+'[11]3-t-cd'!M19+'[13]03'!M19+'[14]3-t-cd'!M19+'[15]3-t-cd'!M19+'[16]3-t-cd'!M19+'[17]3-t-cd'!M19+'[18]3-t-cd'!M19+'[20]03'!M19+'[12]3-t-cd'!M19+'[21]03'!M19</f>
        <v>0</v>
      </c>
      <c r="N19" s="646">
        <f>'[19]3COQUAN'!N19+'[10]M03'!N19+'[11]3-t-cd'!N19+'[13]03'!N19+'[14]3-t-cd'!N19+'[15]3-t-cd'!N19+'[16]3-t-cd'!N19+'[17]3-t-cd'!N19+'[18]3-t-cd'!N19+'[20]03'!N19+'[12]3-t-cd'!N19+'[21]03'!N19</f>
        <v>0</v>
      </c>
      <c r="O19" s="453"/>
      <c r="P19" s="411"/>
    </row>
    <row r="20" spans="1:16" ht="21" customHeight="1">
      <c r="A20" s="502" t="s">
        <v>141</v>
      </c>
      <c r="B20" s="428" t="s">
        <v>201</v>
      </c>
      <c r="C20" s="645">
        <f t="shared" si="3"/>
        <v>15506</v>
      </c>
      <c r="D20" s="646">
        <f>'[19]3COQUAN'!D20+'[10]M03'!D20+'[11]3-t-cd'!D20+'[13]03'!D20+'[14]3-t-cd'!D20+'[15]3-t-cd'!D20+'[16]3-t-cd'!D20+'[17]3-t-cd'!D20+'[18]3-t-cd'!D20+'[20]03'!D20+'[12]3-t-cd'!D20+'[21]03'!D20</f>
        <v>5468</v>
      </c>
      <c r="E20" s="647">
        <f t="shared" si="4"/>
        <v>10038</v>
      </c>
      <c r="F20" s="646">
        <f>'[19]3COQUAN'!F20+'[10]M03'!F20+'[11]3-t-cd'!F20+'[13]03'!F20+'[14]3-t-cd'!F20+'[15]3-t-cd'!F20+'[16]3-t-cd'!F20+'[17]3-t-cd'!F20+'[18]3-t-cd'!F20+'[20]03'!F20+'[12]3-t-cd'!F20+'[21]03'!F20</f>
        <v>0</v>
      </c>
      <c r="G20" s="646">
        <f>'[19]3COQUAN'!G20+'[10]M03'!G20+'[11]3-t-cd'!G20+'[13]03'!G20+'[14]3-t-cd'!G20+'[15]3-t-cd'!G20+'[16]3-t-cd'!G20+'[17]3-t-cd'!G20+'[18]3-t-cd'!G20+'[20]03'!G20+'[12]3-t-cd'!G20+'[21]03'!G20</f>
        <v>10038</v>
      </c>
      <c r="H20" s="646">
        <f>'[19]3COQUAN'!H20+'[10]M03'!H20+'[11]3-t-cd'!H20+'[13]03'!H20+'[14]3-t-cd'!H20+'[15]3-t-cd'!H20+'[16]3-t-cd'!H20+'[17]3-t-cd'!H20+'[18]3-t-cd'!H20+'[20]03'!H20+'[12]3-t-cd'!H20+'[21]03'!H20</f>
        <v>0</v>
      </c>
      <c r="I20" s="646">
        <f>'[19]3COQUAN'!I20+'[10]M03'!I20+'[11]3-t-cd'!I20+'[13]03'!I20+'[14]3-t-cd'!I20+'[15]3-t-cd'!I20+'[16]3-t-cd'!I20+'[17]3-t-cd'!I20+'[18]3-t-cd'!I20+'[20]03'!I20+'[12]3-t-cd'!I20+'[21]03'!I20</f>
        <v>0</v>
      </c>
      <c r="J20" s="646">
        <f>'[19]3COQUAN'!J20+'[10]M03'!J20+'[11]3-t-cd'!J20+'[13]03'!J20+'[14]3-t-cd'!J20+'[15]3-t-cd'!J20+'[16]3-t-cd'!J20+'[17]3-t-cd'!J20+'[18]3-t-cd'!J20+'[20]03'!J20+'[12]3-t-cd'!J20+'[21]03'!J20</f>
        <v>0</v>
      </c>
      <c r="K20" s="646">
        <f>'[19]3COQUAN'!K20+'[10]M03'!K20+'[11]3-t-cd'!K20+'[13]03'!K20+'[14]3-t-cd'!K20+'[15]3-t-cd'!K20+'[16]3-t-cd'!K20+'[17]3-t-cd'!K20+'[18]3-t-cd'!K20+'[20]03'!K20+'[12]3-t-cd'!K20+'[21]03'!K20</f>
        <v>0</v>
      </c>
      <c r="L20" s="646">
        <f>'[19]3COQUAN'!L20+'[10]M03'!L20+'[11]3-t-cd'!L20+'[13]03'!L20+'[14]3-t-cd'!L20+'[15]3-t-cd'!L20+'[16]3-t-cd'!L20+'[17]3-t-cd'!L20+'[18]3-t-cd'!L20+'[20]03'!L20+'[12]3-t-cd'!L20+'[21]03'!L20</f>
        <v>0</v>
      </c>
      <c r="M20" s="646">
        <f>'[19]3COQUAN'!M20+'[10]M03'!M20+'[11]3-t-cd'!M20+'[13]03'!M20+'[14]3-t-cd'!M20+'[15]3-t-cd'!M20+'[16]3-t-cd'!M20+'[17]3-t-cd'!M20+'[18]3-t-cd'!M20+'[20]03'!M20+'[12]3-t-cd'!M20+'[21]03'!M20</f>
        <v>0</v>
      </c>
      <c r="N20" s="646">
        <f>'[19]3COQUAN'!N20+'[10]M03'!N20+'[11]3-t-cd'!N20+'[13]03'!N20+'[14]3-t-cd'!N20+'[15]3-t-cd'!N20+'[16]3-t-cd'!N20+'[17]3-t-cd'!N20+'[18]3-t-cd'!N20+'[20]03'!N20+'[12]3-t-cd'!N20+'[21]03'!N20</f>
        <v>0</v>
      </c>
      <c r="O20" s="453"/>
      <c r="P20" s="411"/>
    </row>
    <row r="21" spans="1:16" ht="15.75">
      <c r="A21" s="502" t="s">
        <v>143</v>
      </c>
      <c r="B21" s="428" t="s">
        <v>142</v>
      </c>
      <c r="C21" s="645">
        <f t="shared" si="3"/>
        <v>18021048</v>
      </c>
      <c r="D21" s="646">
        <f>'[19]3COQUAN'!D21+'[10]M03'!D21+'[11]3-t-cd'!D21+'[13]03'!D21+'[14]3-t-cd'!D21+'[15]3-t-cd'!D21+'[16]3-t-cd'!D21+'[17]3-t-cd'!D21+'[18]3-t-cd'!D21+'[20]03'!D21+'[12]3-t-cd'!D21+'[21]03'!D21</f>
        <v>10197056</v>
      </c>
      <c r="E21" s="647">
        <f t="shared" si="4"/>
        <v>4683256</v>
      </c>
      <c r="F21" s="646">
        <f>'[19]3COQUAN'!F21+'[10]M03'!F21+'[11]3-t-cd'!F21+'[13]03'!F21+'[14]3-t-cd'!F21+'[15]3-t-cd'!F21+'[16]3-t-cd'!F21+'[17]3-t-cd'!F21+'[18]3-t-cd'!F21+'[20]03'!F21+'[12]3-t-cd'!F21+'[21]03'!F21</f>
        <v>99338</v>
      </c>
      <c r="G21" s="646">
        <f>'[19]3COQUAN'!G21+'[10]M03'!G21+'[11]3-t-cd'!G21+'[13]03'!G21+'[14]3-t-cd'!G21+'[15]3-t-cd'!G21+'[16]3-t-cd'!G21+'[17]3-t-cd'!G21+'[18]3-t-cd'!G21+'[20]03'!G21+'[12]3-t-cd'!G21+'[21]03'!G21</f>
        <v>4583918</v>
      </c>
      <c r="H21" s="646">
        <f>'[19]3COQUAN'!H21+'[10]M03'!H21+'[11]3-t-cd'!H21+'[13]03'!H21+'[14]3-t-cd'!H21+'[15]3-t-cd'!H21+'[16]3-t-cd'!H21+'[17]3-t-cd'!H21+'[18]3-t-cd'!H21+'[20]03'!H21+'[12]3-t-cd'!H21+'[21]03'!H21</f>
        <v>1200</v>
      </c>
      <c r="I21" s="646">
        <f>'[19]3COQUAN'!I21+'[10]M03'!I21+'[11]3-t-cd'!I21+'[13]03'!I21+'[14]3-t-cd'!I21+'[15]3-t-cd'!I21+'[16]3-t-cd'!I21+'[17]3-t-cd'!I21+'[18]3-t-cd'!I21+'[20]03'!I21+'[12]3-t-cd'!I21+'[21]03'!I21</f>
        <v>1763207</v>
      </c>
      <c r="J21" s="646">
        <f>'[19]3COQUAN'!J21+'[10]M03'!J21+'[11]3-t-cd'!J21+'[13]03'!J21+'[14]3-t-cd'!J21+'[15]3-t-cd'!J21+'[16]3-t-cd'!J21+'[17]3-t-cd'!J21+'[18]3-t-cd'!J21+'[20]03'!J21+'[12]3-t-cd'!J21+'[21]03'!J21</f>
        <v>1376329</v>
      </c>
      <c r="K21" s="646">
        <f>'[19]3COQUAN'!K21+'[10]M03'!K21+'[11]3-t-cd'!K21+'[13]03'!K21+'[14]3-t-cd'!K21+'[15]3-t-cd'!K21+'[16]3-t-cd'!K21+'[17]3-t-cd'!K21+'[18]3-t-cd'!K21+'[20]03'!K21+'[12]3-t-cd'!K21+'[21]03'!K21</f>
        <v>0</v>
      </c>
      <c r="L21" s="646">
        <f>'[19]3COQUAN'!L21+'[10]M03'!L21+'[11]3-t-cd'!L21+'[13]03'!L21+'[14]3-t-cd'!L21+'[15]3-t-cd'!L21+'[16]3-t-cd'!L21+'[17]3-t-cd'!L21+'[18]3-t-cd'!L21+'[20]03'!L21+'[12]3-t-cd'!L21+'[21]03'!L21</f>
        <v>0</v>
      </c>
      <c r="M21" s="646">
        <f>'[19]3COQUAN'!M21+'[10]M03'!M21+'[11]3-t-cd'!M21+'[13]03'!M21+'[14]3-t-cd'!M21+'[15]3-t-cd'!M21+'[16]3-t-cd'!M21+'[17]3-t-cd'!M21+'[18]3-t-cd'!M21+'[20]03'!M21+'[12]3-t-cd'!M21+'[21]03'!M21</f>
        <v>0</v>
      </c>
      <c r="N21" s="646">
        <f>'[19]3COQUAN'!N21+'[10]M03'!N21+'[11]3-t-cd'!N21+'[13]03'!N21+'[14]3-t-cd'!N21+'[15]3-t-cd'!N21+'[16]3-t-cd'!N21+'[17]3-t-cd'!N21+'[18]3-t-cd'!N21+'[20]03'!N21+'[12]3-t-cd'!N21+'[21]03'!N21</f>
        <v>0</v>
      </c>
      <c r="O21" s="453"/>
      <c r="P21" s="411"/>
    </row>
    <row r="22" spans="1:16" ht="21" customHeight="1">
      <c r="A22" s="502" t="s">
        <v>145</v>
      </c>
      <c r="B22" s="428" t="s">
        <v>144</v>
      </c>
      <c r="C22" s="645">
        <f t="shared" si="3"/>
        <v>553209</v>
      </c>
      <c r="D22" s="646">
        <f>'[19]3COQUAN'!D22+'[10]M03'!D22+'[11]3-t-cd'!D22+'[13]03'!D22+'[14]3-t-cd'!D22+'[15]3-t-cd'!D22+'[16]3-t-cd'!D22+'[17]3-t-cd'!D22+'[18]3-t-cd'!D22+'[20]03'!D22+'[12]3-t-cd'!D22+'[21]03'!D22</f>
        <v>515209</v>
      </c>
      <c r="E22" s="647">
        <f t="shared" si="4"/>
        <v>1000</v>
      </c>
      <c r="F22" s="646">
        <f>'[19]3COQUAN'!F22+'[10]M03'!F22+'[11]3-t-cd'!F22+'[13]03'!F22+'[14]3-t-cd'!F22+'[15]3-t-cd'!F22+'[16]3-t-cd'!F22+'[17]3-t-cd'!F22+'[18]3-t-cd'!F22+'[20]03'!F22+'[12]3-t-cd'!F22+'[21]03'!F22</f>
        <v>0</v>
      </c>
      <c r="G22" s="646">
        <f>'[19]3COQUAN'!G22+'[10]M03'!G22+'[11]3-t-cd'!G22+'[13]03'!G22+'[14]3-t-cd'!G22+'[15]3-t-cd'!G22+'[16]3-t-cd'!G22+'[17]3-t-cd'!G22+'[18]3-t-cd'!G22+'[20]03'!G22+'[12]3-t-cd'!G22+'[21]03'!G22</f>
        <v>1000</v>
      </c>
      <c r="H22" s="646">
        <f>'[19]3COQUAN'!H22+'[10]M03'!H22+'[11]3-t-cd'!H22+'[13]03'!H22+'[14]3-t-cd'!H22+'[15]3-t-cd'!H22+'[16]3-t-cd'!H22+'[17]3-t-cd'!H22+'[18]3-t-cd'!H22+'[20]03'!H22+'[12]3-t-cd'!H22+'[21]03'!H22</f>
        <v>0</v>
      </c>
      <c r="I22" s="646">
        <f>'[19]3COQUAN'!I22+'[10]M03'!I22+'[11]3-t-cd'!I22+'[13]03'!I22+'[14]3-t-cd'!I22+'[15]3-t-cd'!I22+'[16]3-t-cd'!I22+'[17]3-t-cd'!I22+'[18]3-t-cd'!I22+'[20]03'!I22+'[12]3-t-cd'!I22+'[21]03'!I22</f>
        <v>0</v>
      </c>
      <c r="J22" s="646">
        <f>'[19]3COQUAN'!J22+'[10]M03'!J22+'[11]3-t-cd'!J22+'[13]03'!J22+'[14]3-t-cd'!J22+'[15]3-t-cd'!J22+'[16]3-t-cd'!J22+'[17]3-t-cd'!J22+'[18]3-t-cd'!J22+'[20]03'!J22+'[12]3-t-cd'!J22+'[21]03'!J22</f>
        <v>37000</v>
      </c>
      <c r="K22" s="646">
        <f>'[19]3COQUAN'!K22+'[10]M03'!K22+'[11]3-t-cd'!K22+'[13]03'!K22+'[14]3-t-cd'!K22+'[15]3-t-cd'!K22+'[16]3-t-cd'!K22+'[17]3-t-cd'!K22+'[18]3-t-cd'!K22+'[20]03'!K22+'[12]3-t-cd'!K22+'[21]03'!K22</f>
        <v>0</v>
      </c>
      <c r="L22" s="646">
        <f>'[19]3COQUAN'!L22+'[10]M03'!L22+'[11]3-t-cd'!L22+'[13]03'!L22+'[14]3-t-cd'!L22+'[15]3-t-cd'!L22+'[16]3-t-cd'!L22+'[17]3-t-cd'!L22+'[18]3-t-cd'!L22+'[20]03'!L22+'[12]3-t-cd'!L22+'[21]03'!L22</f>
        <v>0</v>
      </c>
      <c r="M22" s="646">
        <f>'[19]3COQUAN'!M22+'[10]M03'!M22+'[11]3-t-cd'!M22+'[13]03'!M22+'[14]3-t-cd'!M22+'[15]3-t-cd'!M22+'[16]3-t-cd'!M22+'[17]3-t-cd'!M22+'[18]3-t-cd'!M22+'[20]03'!M22+'[12]3-t-cd'!M22+'[21]03'!M22</f>
        <v>0</v>
      </c>
      <c r="N22" s="646">
        <f>'[19]3COQUAN'!N22+'[10]M03'!N22+'[11]3-t-cd'!N22+'[13]03'!N22+'[14]3-t-cd'!N22+'[15]3-t-cd'!N22+'[16]3-t-cd'!N22+'[17]3-t-cd'!N22+'[18]3-t-cd'!N22+'[20]03'!N22+'[12]3-t-cd'!N22+'[21]03'!N22</f>
        <v>0</v>
      </c>
      <c r="O22" s="453"/>
      <c r="P22" s="411"/>
    </row>
    <row r="23" spans="1:16" ht="21" customHeight="1">
      <c r="A23" s="502" t="s">
        <v>147</v>
      </c>
      <c r="B23" s="428" t="s">
        <v>146</v>
      </c>
      <c r="C23" s="645">
        <f t="shared" si="3"/>
        <v>250558</v>
      </c>
      <c r="D23" s="646">
        <f>'[19]3COQUAN'!D23+'[10]M03'!D23+'[11]3-t-cd'!D23+'[13]03'!D23+'[14]3-t-cd'!D23+'[15]3-t-cd'!D23+'[16]3-t-cd'!D23+'[17]3-t-cd'!D23+'[18]3-t-cd'!D23+'[20]03'!D23+'[12]3-t-cd'!D23+'[21]03'!D23</f>
        <v>243258</v>
      </c>
      <c r="E23" s="647">
        <f t="shared" si="4"/>
        <v>7300</v>
      </c>
      <c r="F23" s="646">
        <f>'[19]3COQUAN'!F23+'[10]M03'!F23+'[11]3-t-cd'!F23+'[13]03'!F23+'[14]3-t-cd'!F23+'[15]3-t-cd'!F23+'[16]3-t-cd'!F23+'[17]3-t-cd'!F23+'[18]3-t-cd'!F23+'[20]03'!F23+'[12]3-t-cd'!F23+'[21]03'!F23</f>
        <v>0</v>
      </c>
      <c r="G23" s="646">
        <f>'[19]3COQUAN'!G23+'[10]M03'!G23+'[11]3-t-cd'!G23+'[13]03'!G23+'[14]3-t-cd'!G23+'[15]3-t-cd'!G23+'[16]3-t-cd'!G23+'[17]3-t-cd'!G23+'[18]3-t-cd'!G23+'[20]03'!G23+'[12]3-t-cd'!G23+'[21]03'!G23</f>
        <v>7300</v>
      </c>
      <c r="H23" s="646">
        <f>'[19]3COQUAN'!H23+'[10]M03'!H23+'[11]3-t-cd'!H23+'[13]03'!H23+'[14]3-t-cd'!H23+'[15]3-t-cd'!H23+'[16]3-t-cd'!H23+'[17]3-t-cd'!H23+'[18]3-t-cd'!H23+'[20]03'!H23+'[12]3-t-cd'!H23+'[21]03'!H23</f>
        <v>0</v>
      </c>
      <c r="I23" s="646">
        <f>'[19]3COQUAN'!I23+'[10]M03'!I23+'[11]3-t-cd'!I23+'[13]03'!I23+'[14]3-t-cd'!I23+'[15]3-t-cd'!I23+'[16]3-t-cd'!I23+'[17]3-t-cd'!I23+'[18]3-t-cd'!I23+'[20]03'!I23+'[12]3-t-cd'!I23+'[21]03'!I23</f>
        <v>0</v>
      </c>
      <c r="J23" s="646">
        <f>'[19]3COQUAN'!J23+'[10]M03'!J23+'[11]3-t-cd'!J23+'[13]03'!J23+'[14]3-t-cd'!J23+'[15]3-t-cd'!J23+'[16]3-t-cd'!J23+'[17]3-t-cd'!J23+'[18]3-t-cd'!J23+'[20]03'!J23+'[12]3-t-cd'!J23+'[21]03'!J23</f>
        <v>0</v>
      </c>
      <c r="K23" s="646">
        <f>'[19]3COQUAN'!K23+'[10]M03'!K23+'[11]3-t-cd'!K23+'[13]03'!K23+'[14]3-t-cd'!K23+'[15]3-t-cd'!K23+'[16]3-t-cd'!K23+'[17]3-t-cd'!K23+'[18]3-t-cd'!K23+'[20]03'!K23+'[12]3-t-cd'!K23+'[21]03'!K23</f>
        <v>0</v>
      </c>
      <c r="L23" s="646">
        <f>'[19]3COQUAN'!L23+'[10]M03'!L23+'[11]3-t-cd'!L23+'[13]03'!L23+'[14]3-t-cd'!L23+'[15]3-t-cd'!L23+'[16]3-t-cd'!L23+'[17]3-t-cd'!L23+'[18]3-t-cd'!L23+'[20]03'!L23+'[12]3-t-cd'!L23+'[21]03'!L23</f>
        <v>0</v>
      </c>
      <c r="M23" s="646">
        <f>'[19]3COQUAN'!M23+'[10]M03'!M23+'[11]3-t-cd'!M23+'[13]03'!M23+'[14]3-t-cd'!M23+'[15]3-t-cd'!M23+'[16]3-t-cd'!M23+'[17]3-t-cd'!M23+'[18]3-t-cd'!M23+'[20]03'!M23+'[12]3-t-cd'!M23+'[21]03'!M23</f>
        <v>0</v>
      </c>
      <c r="N23" s="646">
        <f>'[19]3COQUAN'!N23+'[10]M03'!N23+'[11]3-t-cd'!N23+'[13]03'!N23+'[14]3-t-cd'!N23+'[15]3-t-cd'!N23+'[16]3-t-cd'!N23+'[17]3-t-cd'!N23+'[18]3-t-cd'!N23+'[20]03'!N23+'[12]3-t-cd'!N23+'[21]03'!N23</f>
        <v>0</v>
      </c>
      <c r="O23" s="453"/>
      <c r="P23" s="411"/>
    </row>
    <row r="24" spans="1:16" ht="25.5">
      <c r="A24" s="502" t="s">
        <v>149</v>
      </c>
      <c r="B24" s="430" t="s">
        <v>148</v>
      </c>
      <c r="C24" s="645">
        <f t="shared" si="3"/>
        <v>0</v>
      </c>
      <c r="D24" s="646">
        <f>'[19]3COQUAN'!D24+'[10]M03'!D24+'[11]3-t-cd'!D24+'[13]03'!D24+'[14]3-t-cd'!D24+'[15]3-t-cd'!D24+'[16]3-t-cd'!D24+'[17]3-t-cd'!D24+'[18]3-t-cd'!D24+'[20]03'!D24+'[12]3-t-cd'!D24+'[21]03'!D24</f>
        <v>0</v>
      </c>
      <c r="E24" s="647">
        <f t="shared" si="4"/>
        <v>0</v>
      </c>
      <c r="F24" s="646">
        <f>'[19]3COQUAN'!F24+'[10]M03'!F24+'[11]3-t-cd'!F24+'[13]03'!F24+'[14]3-t-cd'!F24+'[15]3-t-cd'!F24+'[16]3-t-cd'!F24+'[17]3-t-cd'!F24+'[18]3-t-cd'!F24+'[20]03'!F24+'[12]3-t-cd'!F24+'[21]03'!F24</f>
        <v>0</v>
      </c>
      <c r="G24" s="646">
        <f>'[19]3COQUAN'!G24+'[10]M03'!G24+'[11]3-t-cd'!G24+'[13]03'!G24+'[14]3-t-cd'!G24+'[15]3-t-cd'!G24+'[16]3-t-cd'!G24+'[17]3-t-cd'!G24+'[18]3-t-cd'!G24+'[20]03'!G24+'[12]3-t-cd'!G24+'[21]03'!G24</f>
        <v>0</v>
      </c>
      <c r="H24" s="646">
        <f>'[19]3COQUAN'!H24+'[10]M03'!H24+'[11]3-t-cd'!H24+'[13]03'!H24+'[14]3-t-cd'!H24+'[15]3-t-cd'!H24+'[16]3-t-cd'!H24+'[17]3-t-cd'!H24+'[18]3-t-cd'!H24+'[20]03'!H24+'[12]3-t-cd'!H24+'[21]03'!H24</f>
        <v>0</v>
      </c>
      <c r="I24" s="646">
        <f>'[19]3COQUAN'!I24+'[10]M03'!I24+'[11]3-t-cd'!I24+'[13]03'!I24+'[14]3-t-cd'!I24+'[15]3-t-cd'!I24+'[16]3-t-cd'!I24+'[17]3-t-cd'!I24+'[18]3-t-cd'!I24+'[20]03'!I24+'[12]3-t-cd'!I24+'[21]03'!I24</f>
        <v>0</v>
      </c>
      <c r="J24" s="646">
        <f>'[19]3COQUAN'!J24+'[10]M03'!J24+'[11]3-t-cd'!J24+'[13]03'!J24+'[14]3-t-cd'!J24+'[15]3-t-cd'!J24+'[16]3-t-cd'!J24+'[17]3-t-cd'!J24+'[18]3-t-cd'!J24+'[20]03'!J24+'[12]3-t-cd'!J24+'[21]03'!J24</f>
        <v>0</v>
      </c>
      <c r="K24" s="646">
        <f>'[19]3COQUAN'!K24+'[10]M03'!K24+'[11]3-t-cd'!K24+'[13]03'!K24+'[14]3-t-cd'!K24+'[15]3-t-cd'!K24+'[16]3-t-cd'!K24+'[17]3-t-cd'!K24+'[18]3-t-cd'!K24+'[20]03'!K24+'[12]3-t-cd'!K24+'[21]03'!K24</f>
        <v>0</v>
      </c>
      <c r="L24" s="646">
        <f>'[19]3COQUAN'!L24+'[10]M03'!L24+'[11]3-t-cd'!L24+'[13]03'!L24+'[14]3-t-cd'!L24+'[15]3-t-cd'!L24+'[16]3-t-cd'!L24+'[17]3-t-cd'!L24+'[18]3-t-cd'!L24+'[20]03'!L24+'[12]3-t-cd'!L24+'[21]03'!L24</f>
        <v>0</v>
      </c>
      <c r="M24" s="646">
        <f>'[19]3COQUAN'!M24+'[10]M03'!M24+'[11]3-t-cd'!M24+'[13]03'!M24+'[14]3-t-cd'!M24+'[15]3-t-cd'!M24+'[16]3-t-cd'!M24+'[17]3-t-cd'!M24+'[18]3-t-cd'!M24+'[20]03'!M24+'[12]3-t-cd'!M24+'[21]03'!M24</f>
        <v>0</v>
      </c>
      <c r="N24" s="646">
        <f>'[19]3COQUAN'!N24+'[10]M03'!N24+'[11]3-t-cd'!N24+'[13]03'!N24+'[14]3-t-cd'!N24+'[15]3-t-cd'!N24+'[16]3-t-cd'!N24+'[17]3-t-cd'!N24+'[18]3-t-cd'!N24+'[20]03'!N24+'[12]3-t-cd'!N24+'[21]03'!N24</f>
        <v>0</v>
      </c>
      <c r="O24" s="453"/>
      <c r="P24" s="411"/>
    </row>
    <row r="25" spans="1:16" ht="21" customHeight="1">
      <c r="A25" s="502" t="s">
        <v>185</v>
      </c>
      <c r="B25" s="428" t="s">
        <v>150</v>
      </c>
      <c r="C25" s="645">
        <f t="shared" si="3"/>
        <v>2025</v>
      </c>
      <c r="D25" s="646">
        <f>'[19]3COQUAN'!D25+'[10]M03'!D25+'[11]3-t-cd'!D25+'[13]03'!D25+'[14]3-t-cd'!D25+'[15]3-t-cd'!D25+'[16]3-t-cd'!D25+'[17]3-t-cd'!D25+'[18]3-t-cd'!D25+'[20]03'!D25+'[12]3-t-cd'!D25+'[21]03'!D25</f>
        <v>1825</v>
      </c>
      <c r="E25" s="647">
        <f t="shared" si="4"/>
        <v>0</v>
      </c>
      <c r="F25" s="646">
        <f>'[19]3COQUAN'!F25+'[10]M03'!F25+'[11]3-t-cd'!F25+'[13]03'!F25+'[14]3-t-cd'!F25+'[15]3-t-cd'!F25+'[16]3-t-cd'!F25+'[17]3-t-cd'!F25+'[18]3-t-cd'!F25+'[20]03'!F25+'[12]3-t-cd'!F25+'[21]03'!F25</f>
        <v>0</v>
      </c>
      <c r="G25" s="646">
        <f>'[19]3COQUAN'!G25+'[10]M03'!G25+'[11]3-t-cd'!G25+'[13]03'!G25+'[14]3-t-cd'!G25+'[15]3-t-cd'!G25+'[16]3-t-cd'!G25+'[17]3-t-cd'!G25+'[18]3-t-cd'!G25+'[20]03'!G25+'[12]3-t-cd'!G25+'[21]03'!G25</f>
        <v>0</v>
      </c>
      <c r="H25" s="646">
        <f>'[19]3COQUAN'!H25+'[10]M03'!H25+'[11]3-t-cd'!H25+'[13]03'!H25+'[14]3-t-cd'!H25+'[15]3-t-cd'!H25+'[16]3-t-cd'!H25+'[17]3-t-cd'!H25+'[18]3-t-cd'!H25+'[20]03'!H25+'[12]3-t-cd'!H25+'[21]03'!H25</f>
        <v>0</v>
      </c>
      <c r="I25" s="646">
        <f>'[19]3COQUAN'!I25+'[10]M03'!I25+'[11]3-t-cd'!I25+'[13]03'!I25+'[14]3-t-cd'!I25+'[15]3-t-cd'!I25+'[16]3-t-cd'!I25+'[17]3-t-cd'!I25+'[18]3-t-cd'!I25+'[20]03'!I25+'[12]3-t-cd'!I25+'[21]03'!I25</f>
        <v>200</v>
      </c>
      <c r="J25" s="646">
        <f>'[19]3COQUAN'!J25+'[10]M03'!J25+'[11]3-t-cd'!J25+'[13]03'!J25+'[14]3-t-cd'!J25+'[15]3-t-cd'!J25+'[16]3-t-cd'!J25+'[17]3-t-cd'!J25+'[18]3-t-cd'!J25+'[20]03'!J25+'[12]3-t-cd'!J25+'[21]03'!J25</f>
        <v>0</v>
      </c>
      <c r="K25" s="646">
        <f>'[19]3COQUAN'!K25+'[10]M03'!K25+'[11]3-t-cd'!K25+'[13]03'!K25+'[14]3-t-cd'!K25+'[15]3-t-cd'!K25+'[16]3-t-cd'!K25+'[17]3-t-cd'!K25+'[18]3-t-cd'!K25+'[20]03'!K25+'[12]3-t-cd'!K25+'[21]03'!K25</f>
        <v>0</v>
      </c>
      <c r="L25" s="646">
        <f>'[19]3COQUAN'!L25+'[10]M03'!L25+'[11]3-t-cd'!L25+'[13]03'!L25+'[14]3-t-cd'!L25+'[15]3-t-cd'!L25+'[16]3-t-cd'!L25+'[17]3-t-cd'!L25+'[18]3-t-cd'!L25+'[20]03'!L25+'[12]3-t-cd'!L25+'[21]03'!L25</f>
        <v>0</v>
      </c>
      <c r="M25" s="646">
        <f>'[19]3COQUAN'!M25+'[10]M03'!M25+'[11]3-t-cd'!M25+'[13]03'!M25+'[14]3-t-cd'!M25+'[15]3-t-cd'!M25+'[16]3-t-cd'!M25+'[17]3-t-cd'!M25+'[18]3-t-cd'!M25+'[20]03'!M25+'[12]3-t-cd'!M25+'[21]03'!M25</f>
        <v>0</v>
      </c>
      <c r="N25" s="646">
        <f>'[19]3COQUAN'!N25+'[10]M03'!N25+'[11]3-t-cd'!N25+'[13]03'!N25+'[14]3-t-cd'!N25+'[15]3-t-cd'!N25+'[16]3-t-cd'!N25+'[17]3-t-cd'!N25+'[18]3-t-cd'!N25+'[20]03'!N25+'[12]3-t-cd'!N25+'[21]03'!N25</f>
        <v>0</v>
      </c>
      <c r="O25" s="453"/>
      <c r="P25" s="411"/>
    </row>
    <row r="26" spans="1:16" ht="21" customHeight="1">
      <c r="A26" s="503" t="s">
        <v>53</v>
      </c>
      <c r="B26" s="395" t="s">
        <v>151</v>
      </c>
      <c r="C26" s="645">
        <f t="shared" si="3"/>
        <v>28429676</v>
      </c>
      <c r="D26" s="646">
        <f>'[19]3COQUAN'!D26+'[10]M03'!D26+'[11]3-t-cd'!D26+'[13]03'!D26+'[14]3-t-cd'!D26+'[15]3-t-cd'!D26+'[16]3-t-cd'!D26+'[17]3-t-cd'!D26+'[18]3-t-cd'!D26+'[20]03'!D26+'[12]3-t-cd'!D26+'[21]03'!D26</f>
        <v>7096224</v>
      </c>
      <c r="E26" s="647">
        <f t="shared" si="4"/>
        <v>20666316</v>
      </c>
      <c r="F26" s="646">
        <f>'[19]3COQUAN'!F26+'[10]M03'!F26+'[11]3-t-cd'!F26+'[13]03'!F26+'[14]3-t-cd'!F26+'[15]3-t-cd'!F26+'[16]3-t-cd'!F26+'[17]3-t-cd'!F26+'[18]3-t-cd'!F26+'[20]03'!F26+'[12]3-t-cd'!F26+'[21]03'!F26</f>
        <v>131280</v>
      </c>
      <c r="G26" s="646">
        <f>'[19]3COQUAN'!G26+'[10]M03'!G26+'[11]3-t-cd'!G26+'[13]03'!G26+'[14]3-t-cd'!G26+'[15]3-t-cd'!G26+'[16]3-t-cd'!G26+'[17]3-t-cd'!G26+'[18]3-t-cd'!G26+'[20]03'!G26+'[12]3-t-cd'!G26+'[21]03'!G26</f>
        <v>20535036</v>
      </c>
      <c r="H26" s="646">
        <f>'[19]3COQUAN'!H26+'[10]M03'!H26+'[11]3-t-cd'!H26+'[13]03'!H26+'[14]3-t-cd'!H26+'[15]3-t-cd'!H26+'[16]3-t-cd'!H26+'[17]3-t-cd'!H26+'[18]3-t-cd'!H26+'[20]03'!H26+'[12]3-t-cd'!H26+'[21]03'!H26</f>
        <v>0</v>
      </c>
      <c r="I26" s="646">
        <f>'[19]3COQUAN'!I26+'[10]M03'!I26+'[11]3-t-cd'!I26+'[13]03'!I26+'[14]3-t-cd'!I26+'[15]3-t-cd'!I26+'[16]3-t-cd'!I26+'[17]3-t-cd'!I26+'[18]3-t-cd'!I26+'[20]03'!I26+'[12]3-t-cd'!I26+'[21]03'!I26</f>
        <v>408569</v>
      </c>
      <c r="J26" s="646">
        <f>'[19]3COQUAN'!J26+'[10]M03'!J26+'[11]3-t-cd'!J26+'[13]03'!J26+'[14]3-t-cd'!J26+'[15]3-t-cd'!J26+'[16]3-t-cd'!J26+'[17]3-t-cd'!J26+'[18]3-t-cd'!J26+'[20]03'!J26+'[12]3-t-cd'!J26+'[21]03'!J26</f>
        <v>256012</v>
      </c>
      <c r="K26" s="646">
        <f>'[19]3COQUAN'!K26+'[10]M03'!K26+'[11]3-t-cd'!K26+'[13]03'!K26+'[14]3-t-cd'!K26+'[15]3-t-cd'!K26+'[16]3-t-cd'!K26+'[17]3-t-cd'!K26+'[18]3-t-cd'!K26+'[20]03'!K26+'[12]3-t-cd'!K26+'[21]03'!K26</f>
        <v>2555</v>
      </c>
      <c r="L26" s="646">
        <f>'[19]3COQUAN'!L26+'[10]M03'!L26+'[11]3-t-cd'!L26+'[13]03'!L26+'[14]3-t-cd'!L26+'[15]3-t-cd'!L26+'[16]3-t-cd'!L26+'[17]3-t-cd'!L26+'[18]3-t-cd'!L26+'[20]03'!L26+'[12]3-t-cd'!L26+'[21]03'!L26</f>
        <v>0</v>
      </c>
      <c r="M26" s="646">
        <f>'[19]3COQUAN'!M26+'[10]M03'!M26+'[11]3-t-cd'!M26+'[13]03'!M26+'[14]3-t-cd'!M26+'[15]3-t-cd'!M26+'[16]3-t-cd'!M26+'[17]3-t-cd'!M26+'[18]3-t-cd'!M26+'[20]03'!M26+'[12]3-t-cd'!M26+'[21]03'!M26</f>
        <v>0</v>
      </c>
      <c r="N26" s="646">
        <f>'[19]3COQUAN'!N26+'[10]M03'!N26+'[11]3-t-cd'!N26+'[13]03'!N26+'[14]3-t-cd'!N26+'[15]3-t-cd'!N26+'[16]3-t-cd'!N26+'[17]3-t-cd'!N26+'[18]3-t-cd'!N26+'[20]03'!N26+'[12]3-t-cd'!N26+'[21]03'!N26</f>
        <v>0</v>
      </c>
      <c r="O26" s="455"/>
      <c r="P26" s="450"/>
    </row>
    <row r="27" spans="1:16" ht="30.75" customHeight="1">
      <c r="A27" s="529" t="s">
        <v>555</v>
      </c>
      <c r="B27" s="461" t="s">
        <v>202</v>
      </c>
      <c r="C27" s="678">
        <f>(C18+C19+C20)/C17</f>
        <v>0.5002423726966256</v>
      </c>
      <c r="D27" s="678">
        <f aca="true" t="shared" si="5" ref="D27:N27">(D18+D19+D20)/D17</f>
        <v>0.5157255583641334</v>
      </c>
      <c r="E27" s="678">
        <f t="shared" si="5"/>
        <v>0.390228405638332</v>
      </c>
      <c r="F27" s="678">
        <f t="shared" si="5"/>
        <v>0.1623337746333977</v>
      </c>
      <c r="G27" s="678">
        <f t="shared" si="5"/>
        <v>0.3937959945519737</v>
      </c>
      <c r="H27" s="678">
        <f t="shared" si="5"/>
        <v>0.9214916584887144</v>
      </c>
      <c r="I27" s="678">
        <f t="shared" si="5"/>
        <v>0.6114315870887562</v>
      </c>
      <c r="J27" s="678">
        <f t="shared" si="5"/>
        <v>0.4949088081264657</v>
      </c>
      <c r="K27" s="678" t="e">
        <f t="shared" si="5"/>
        <v>#DIV/0!</v>
      </c>
      <c r="L27" s="678" t="e">
        <f t="shared" si="5"/>
        <v>#DIV/0!</v>
      </c>
      <c r="M27" s="678" t="e">
        <f t="shared" si="5"/>
        <v>#DIV/0!</v>
      </c>
      <c r="N27" s="678" t="e">
        <f t="shared" si="5"/>
        <v>#DIV/0!</v>
      </c>
      <c r="O27" s="453"/>
      <c r="P27" s="411"/>
    </row>
  </sheetData>
  <sheetProtection sheet="1"/>
  <mergeCells count="21">
    <mergeCell ref="O8:P8"/>
    <mergeCell ref="L7:L9"/>
    <mergeCell ref="J7:J9"/>
    <mergeCell ref="K7:K9"/>
    <mergeCell ref="N7:N9"/>
    <mergeCell ref="M7:M9"/>
    <mergeCell ref="I7:I9"/>
    <mergeCell ref="D2:I2"/>
    <mergeCell ref="D3:I3"/>
    <mergeCell ref="H7:H9"/>
    <mergeCell ref="A10:B10"/>
    <mergeCell ref="D6:N6"/>
    <mergeCell ref="D7:D9"/>
    <mergeCell ref="E8:E9"/>
    <mergeCell ref="E7:G7"/>
    <mergeCell ref="A1:B1"/>
    <mergeCell ref="A2:C2"/>
    <mergeCell ref="A3:B3"/>
    <mergeCell ref="A6:B9"/>
    <mergeCell ref="C6:C9"/>
    <mergeCell ref="F8:G8"/>
  </mergeCells>
  <printOptions/>
  <pageMargins left="0.7" right="0.7" top="0.75" bottom="0.75" header="0.3" footer="0.3"/>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3"/>
  <sheetViews>
    <sheetView showZeros="0" zoomScale="85" zoomScaleNormal="85" zoomScaleSheetLayoutView="85" zoomScalePageLayoutView="0" workbookViewId="0" topLeftCell="A16">
      <selection activeCell="C27" sqref="C27"/>
    </sheetView>
  </sheetViews>
  <sheetFormatPr defaultColWidth="9.00390625" defaultRowHeight="15.75"/>
  <cols>
    <col min="1" max="1" width="4.25390625" style="420" customWidth="1"/>
    <col min="2" max="2" width="46.875" style="420" customWidth="1"/>
    <col min="3" max="3" width="40.375" style="420" customWidth="1"/>
    <col min="4" max="16384" width="9.00390625" style="420" customWidth="1"/>
  </cols>
  <sheetData>
    <row r="1" spans="1:3" s="434" customFormat="1" ht="36" customHeight="1">
      <c r="A1" s="1181" t="s">
        <v>204</v>
      </c>
      <c r="B1" s="1182"/>
      <c r="C1" s="1182"/>
    </row>
    <row r="2" spans="1:3" s="442" customFormat="1" ht="21.75" customHeight="1">
      <c r="A2" s="1194" t="s">
        <v>70</v>
      </c>
      <c r="B2" s="1195"/>
      <c r="C2" s="462" t="s">
        <v>341</v>
      </c>
    </row>
    <row r="3" spans="1:3" s="442" customFormat="1" ht="24.75" customHeight="1">
      <c r="A3" s="1196" t="s">
        <v>6</v>
      </c>
      <c r="B3" s="1197"/>
      <c r="C3" s="19">
        <v>1</v>
      </c>
    </row>
    <row r="4" spans="1:3" ht="21" customHeight="1">
      <c r="A4" s="439" t="s">
        <v>52</v>
      </c>
      <c r="B4" s="516" t="s">
        <v>569</v>
      </c>
      <c r="C4" s="672">
        <f>SUM(C5:C11)</f>
        <v>553209</v>
      </c>
    </row>
    <row r="5" spans="1:3" s="26" customFormat="1" ht="21" customHeight="1">
      <c r="A5" s="444" t="s">
        <v>54</v>
      </c>
      <c r="B5" s="517" t="s">
        <v>153</v>
      </c>
      <c r="C5" s="673">
        <f>'[19]3cquanptich'!C5+'[10]M03.1'!C5+'[11]pt-3'!C5+'[13]PT03'!C5+'[14]pt-3'!C5+'[15]pt-3'!C5+'[16]pt-3'!C5+'[17]pt-3'!C5+'[18]pt-3'!C5+'[20]PT03'!C5+'[12]pt-3'!C5+'[21]PT03'!C5</f>
        <v>113740</v>
      </c>
    </row>
    <row r="6" spans="1:3" s="26" customFormat="1" ht="21" customHeight="1">
      <c r="A6" s="444" t="s">
        <v>55</v>
      </c>
      <c r="B6" s="517" t="s">
        <v>154</v>
      </c>
      <c r="C6" s="673">
        <f>'[19]3cquanptich'!C6+'[10]M03.1'!C6+'[11]pt-3'!C6+'[13]PT03'!C6+'[14]pt-3'!C6+'[15]pt-3'!C6+'[16]pt-3'!C6+'[17]pt-3'!C6+'[18]pt-3'!C6+'[20]PT03'!C6+'[12]pt-3'!C6+'[21]PT03'!C6</f>
        <v>171560</v>
      </c>
    </row>
    <row r="7" spans="1:3" s="26" customFormat="1" ht="21" customHeight="1">
      <c r="A7" s="444" t="s">
        <v>141</v>
      </c>
      <c r="B7" s="517" t="s">
        <v>155</v>
      </c>
      <c r="C7" s="673">
        <f>'[19]3cquanptich'!C7+'[10]M03.1'!C7+'[11]pt-3'!C7+'[13]PT03'!C7+'[14]pt-3'!C7+'[15]pt-3'!C7+'[16]pt-3'!C7+'[17]pt-3'!C7+'[18]pt-3'!C7+'[20]PT03'!C7+'[12]pt-3'!C7+'[21]PT03'!C7</f>
        <v>266909</v>
      </c>
    </row>
    <row r="8" spans="1:3" s="26" customFormat="1" ht="21" customHeight="1">
      <c r="A8" s="444" t="s">
        <v>143</v>
      </c>
      <c r="B8" s="517" t="s">
        <v>156</v>
      </c>
      <c r="C8" s="673">
        <f>'[19]3cquanptich'!C8+'[10]M03.1'!C8+'[11]pt-3'!C8+'[13]PT03'!C8+'[14]pt-3'!C8+'[15]pt-3'!C8+'[16]pt-3'!C8+'[17]pt-3'!C8+'[18]pt-3'!C8+'[20]PT03'!C8+'[12]pt-3'!C8+'[21]PT03'!C8</f>
        <v>0</v>
      </c>
    </row>
    <row r="9" spans="1:3" s="26" customFormat="1" ht="21" customHeight="1">
      <c r="A9" s="444" t="s">
        <v>145</v>
      </c>
      <c r="B9" s="517" t="s">
        <v>157</v>
      </c>
      <c r="C9" s="673">
        <f>'[19]3cquanptich'!C9+'[10]M03.1'!C9+'[11]pt-3'!C9+'[13]PT03'!C9+'[14]pt-3'!C9+'[15]pt-3'!C9+'[16]pt-3'!C9+'[17]pt-3'!C9+'[18]pt-3'!C9+'[20]PT03'!C9+'[12]pt-3'!C9+'[21]PT03'!C9</f>
        <v>1000</v>
      </c>
    </row>
    <row r="10" spans="1:3" s="26" customFormat="1" ht="21" customHeight="1">
      <c r="A10" s="444" t="s">
        <v>147</v>
      </c>
      <c r="B10" s="517" t="s">
        <v>158</v>
      </c>
      <c r="C10" s="673">
        <f>'[19]3cquanptich'!C10+'[10]M03.1'!C10+'[11]pt-3'!C10+'[13]PT03'!C10+'[14]pt-3'!C10+'[15]pt-3'!C10+'[16]pt-3'!C10+'[17]pt-3'!C10+'[18]pt-3'!C10+'[20]PT03'!C10+'[12]pt-3'!C10+'[21]PT03'!C10</f>
        <v>0</v>
      </c>
    </row>
    <row r="11" spans="1:3" s="26" customFormat="1" ht="21" customHeight="1">
      <c r="A11" s="444" t="s">
        <v>149</v>
      </c>
      <c r="B11" s="517" t="s">
        <v>160</v>
      </c>
      <c r="C11" s="673">
        <f>'[19]3cquanptich'!C11+'[10]M03.1'!C11+'[11]pt-3'!C11+'[13]PT03'!C11+'[14]pt-3'!C11+'[15]pt-3'!C11+'[16]pt-3'!C11+'[17]pt-3'!C11+'[18]pt-3'!C11+'[20]PT03'!C11+'[12]pt-3'!C11+'[21]PT03'!C11</f>
        <v>0</v>
      </c>
    </row>
    <row r="12" spans="1:3" s="445" customFormat="1" ht="21" customHeight="1">
      <c r="A12" s="439" t="s">
        <v>53</v>
      </c>
      <c r="B12" s="516" t="s">
        <v>565</v>
      </c>
      <c r="C12" s="642">
        <f>SUM(C13:C14)</f>
        <v>250558</v>
      </c>
    </row>
    <row r="13" spans="1:3" s="26" customFormat="1" ht="21" customHeight="1">
      <c r="A13" s="443" t="s">
        <v>56</v>
      </c>
      <c r="B13" s="517" t="s">
        <v>159</v>
      </c>
      <c r="C13" s="673">
        <f>'[19]3cquanptich'!C13+'[10]M03.1'!C13+'[11]pt-3'!C13+'[13]PT03'!C13+'[14]pt-3'!C13+'[15]pt-3'!C13+'[16]pt-3'!C13+'[17]pt-3'!C13+'[18]pt-3'!C13+'[20]PT03'!C13+'[12]pt-3'!C13+'[21]PT03'!C13</f>
        <v>250558</v>
      </c>
    </row>
    <row r="14" spans="1:3" ht="21" customHeight="1">
      <c r="A14" s="444" t="s">
        <v>57</v>
      </c>
      <c r="B14" s="517" t="s">
        <v>160</v>
      </c>
      <c r="C14" s="673">
        <f>'[19]3cquanptich'!C14+'[10]M03.1'!C14+'[11]pt-3'!C14+'[13]PT03'!C14+'[14]pt-3'!C14+'[15]pt-3'!C14+'[16]pt-3'!C14+'[17]pt-3'!C14+'[18]pt-3'!C14+'[20]PT03'!C14+'[12]pt-3'!C14+'[21]PT03'!C14</f>
        <v>0</v>
      </c>
    </row>
    <row r="15" spans="1:3" ht="21" customHeight="1">
      <c r="A15" s="439" t="s">
        <v>58</v>
      </c>
      <c r="B15" s="530" t="s">
        <v>150</v>
      </c>
      <c r="C15" s="672">
        <f>SUM(C16:C18)</f>
        <v>2025</v>
      </c>
    </row>
    <row r="16" spans="1:3" ht="21" customHeight="1">
      <c r="A16" s="444" t="s">
        <v>161</v>
      </c>
      <c r="B16" s="517" t="s">
        <v>188</v>
      </c>
      <c r="C16" s="673">
        <f>'[19]3cquanptich'!C16+'[10]M03.1'!C16+'[11]pt-3'!C16+'[13]PT03'!C16+'[14]pt-3'!C16+'[15]pt-3'!C16+'[16]pt-3'!C16+'[17]pt-3'!C16+'[18]pt-3'!C16+'[20]PT03'!C16+'[12]pt-3'!C16+'[21]PT03'!C16</f>
        <v>2025</v>
      </c>
    </row>
    <row r="17" spans="1:3" s="26" customFormat="1" ht="30">
      <c r="A17" s="444" t="s">
        <v>163</v>
      </c>
      <c r="B17" s="517" t="s">
        <v>164</v>
      </c>
      <c r="C17" s="673">
        <f>'[19]3cquanptich'!C17+'[10]M03.1'!C17+'[11]pt-3'!C17+'[13]PT03'!C17+'[14]pt-3'!C17+'[15]pt-3'!C17+'[16]pt-3'!C17+'[17]pt-3'!C17+'[18]pt-3'!C17+'[20]PT03'!C17+'[12]pt-3'!C17+'[21]PT03'!C17</f>
        <v>0</v>
      </c>
    </row>
    <row r="18" spans="1:3" s="26" customFormat="1" ht="21" customHeight="1">
      <c r="A18" s="444" t="s">
        <v>165</v>
      </c>
      <c r="B18" s="517" t="s">
        <v>166</v>
      </c>
      <c r="C18" s="673">
        <f>'[19]3cquanptich'!C18+'[10]M03.1'!C18+'[11]pt-3'!C18+'[13]PT03'!C18+'[14]pt-3'!C18+'[15]pt-3'!C18+'[16]pt-3'!C18+'[17]pt-3'!C18+'[18]pt-3'!C18+'[20]PT03'!C18+'[12]pt-3'!C18+'[21]PT03'!C18</f>
        <v>0</v>
      </c>
    </row>
    <row r="19" spans="1:3" s="26" customFormat="1" ht="21" customHeight="1">
      <c r="A19" s="439" t="s">
        <v>73</v>
      </c>
      <c r="B19" s="516" t="s">
        <v>570</v>
      </c>
      <c r="C19" s="672">
        <f>SUM(C20:C25)</f>
        <v>2857783</v>
      </c>
    </row>
    <row r="20" spans="1:3" s="26" customFormat="1" ht="21" customHeight="1">
      <c r="A20" s="444" t="s">
        <v>167</v>
      </c>
      <c r="B20" s="517" t="s">
        <v>168</v>
      </c>
      <c r="C20" s="673">
        <f>'[19]3cquanptich'!C20+'[10]M03.1'!C20+'[11]pt-3'!C20+'[13]PT03'!C20+'[14]pt-3'!C20+'[15]pt-3'!C20+'[16]pt-3'!C20+'[17]pt-3'!C20+'[18]pt-3'!C20+'[20]PT03'!C20+'[12]pt-3'!C20+'[21]PT03'!C20</f>
        <v>1670091</v>
      </c>
    </row>
    <row r="21" spans="1:3" s="26" customFormat="1" ht="21" customHeight="1">
      <c r="A21" s="444" t="s">
        <v>169</v>
      </c>
      <c r="B21" s="517" t="s">
        <v>170</v>
      </c>
      <c r="C21" s="673">
        <f>'[19]3cquanptich'!C21+'[10]M03.1'!C21+'[11]pt-3'!C21+'[13]PT03'!C21+'[14]pt-3'!C21+'[15]pt-3'!C21+'[16]pt-3'!C21+'[17]pt-3'!C21+'[18]pt-3'!C21+'[20]PT03'!C21+'[12]pt-3'!C21+'[21]PT03'!C21</f>
        <v>200</v>
      </c>
    </row>
    <row r="22" spans="1:3" s="26" customFormat="1" ht="21" customHeight="1">
      <c r="A22" s="444" t="s">
        <v>171</v>
      </c>
      <c r="B22" s="517" t="s">
        <v>172</v>
      </c>
      <c r="C22" s="673">
        <f>'[19]3cquanptich'!C22+'[10]M03.1'!C22+'[11]pt-3'!C22+'[13]PT03'!C22+'[14]pt-3'!C22+'[15]pt-3'!C22+'[16]pt-3'!C22+'[17]pt-3'!C22+'[18]pt-3'!C22+'[20]PT03'!C22+'[12]pt-3'!C22+'[21]PT03'!C22</f>
        <v>819854</v>
      </c>
    </row>
    <row r="23" spans="1:3" s="26" customFormat="1" ht="21" customHeight="1">
      <c r="A23" s="444" t="s">
        <v>173</v>
      </c>
      <c r="B23" s="517" t="s">
        <v>156</v>
      </c>
      <c r="C23" s="673">
        <f>'[19]3cquanptich'!C23+'[10]M03.1'!C23+'[11]pt-3'!C23+'[13]PT03'!C23+'[14]pt-3'!C23+'[15]pt-3'!C23+'[16]pt-3'!C23+'[17]pt-3'!C23+'[18]pt-3'!C23+'[20]PT03'!C23+'[12]pt-3'!C23+'[21]PT03'!C23</f>
        <v>16804</v>
      </c>
    </row>
    <row r="24" spans="1:3" s="26" customFormat="1" ht="21" customHeight="1">
      <c r="A24" s="444" t="s">
        <v>174</v>
      </c>
      <c r="B24" s="517" t="s">
        <v>203</v>
      </c>
      <c r="C24" s="673">
        <f>'[19]3cquanptich'!C24+'[10]M03.1'!C24+'[11]pt-3'!C24+'[13]PT03'!C24+'[14]pt-3'!C24+'[15]pt-3'!C24+'[16]pt-3'!C24+'[17]pt-3'!C24+'[18]pt-3'!C24+'[20]PT03'!C24+'[12]pt-3'!C24+'[21]PT03'!C24</f>
        <v>30738</v>
      </c>
    </row>
    <row r="25" spans="1:3" s="26" customFormat="1" ht="21" customHeight="1">
      <c r="A25" s="444" t="s">
        <v>175</v>
      </c>
      <c r="B25" s="517" t="s">
        <v>176</v>
      </c>
      <c r="C25" s="673">
        <f>'[19]3cquanptich'!C25+'[10]M03.1'!C25+'[11]pt-3'!C25+'[13]PT03'!C25+'[14]pt-3'!C25+'[15]pt-3'!C25+'[16]pt-3'!C25+'[17]pt-3'!C25+'[18]pt-3'!C25+'[20]PT03'!C25+'[12]pt-3'!C25+'[21]PT03'!C25</f>
        <v>320096</v>
      </c>
    </row>
    <row r="26" spans="1:3" s="26" customFormat="1" ht="21" customHeight="1">
      <c r="A26" s="439" t="s">
        <v>74</v>
      </c>
      <c r="B26" s="516" t="s">
        <v>568</v>
      </c>
      <c r="C26" s="672">
        <f>SUM(C27:C29)</f>
        <v>28429676</v>
      </c>
    </row>
    <row r="27" spans="1:3" s="26" customFormat="1" ht="21" customHeight="1">
      <c r="A27" s="444" t="s">
        <v>177</v>
      </c>
      <c r="B27" s="517" t="s">
        <v>168</v>
      </c>
      <c r="C27" s="673">
        <f>'[19]3cquanptich'!C27+'[10]M03.1'!C27+'[11]pt-3'!C27+'[13]PT03'!C27+'[14]pt-3'!C27+'[15]pt-3'!C27+'[16]pt-3'!C27+'[17]pt-3'!C27+'[18]pt-3'!C27+'[20]PT03'!C27+'[12]pt-3'!C27+'[21]PT03'!C27</f>
        <v>25528771</v>
      </c>
    </row>
    <row r="28" spans="1:3" ht="21" customHeight="1">
      <c r="A28" s="444" t="s">
        <v>178</v>
      </c>
      <c r="B28" s="517" t="s">
        <v>170</v>
      </c>
      <c r="C28" s="673">
        <f>'[19]3cquanptich'!C28+'[10]M03.1'!C28+'[11]pt-3'!C28+'[13]PT03'!C28+'[14]pt-3'!C28+'[15]pt-3'!C28+'[16]pt-3'!C28+'[17]pt-3'!C28+'[18]pt-3'!C28+'[20]PT03'!C28+'[12]pt-3'!C28+'[21]PT03'!C28</f>
        <v>119558</v>
      </c>
    </row>
    <row r="29" spans="1:3" s="26" customFormat="1" ht="21" customHeight="1">
      <c r="A29" s="444" t="s">
        <v>179</v>
      </c>
      <c r="B29" s="517" t="s">
        <v>180</v>
      </c>
      <c r="C29" s="673">
        <f>'[19]3cquanptich'!C29+'[10]M03.1'!C29+'[11]pt-3'!C29+'[13]PT03'!C29+'[14]pt-3'!C29+'[15]pt-3'!C29+'[16]pt-3'!C29+'[17]pt-3'!C29+'[18]pt-3'!C29+'[20]PT03'!C29+'[12]pt-3'!C29+'[21]PT03'!C29</f>
        <v>2781347</v>
      </c>
    </row>
    <row r="30" spans="1:3" s="442" customFormat="1" ht="39" customHeight="1">
      <c r="A30" s="1193"/>
      <c r="B30" s="1193"/>
      <c r="C30" s="531" t="str">
        <f>'Thong tin'!B8</f>
        <v>Bình Phước, ngày 05 tháng 7 năm 2018</v>
      </c>
    </row>
    <row r="31" spans="1:3" s="442" customFormat="1" ht="15.75" customHeight="1">
      <c r="A31" s="1179" t="s">
        <v>4</v>
      </c>
      <c r="B31" s="1179"/>
      <c r="C31" s="519" t="str">
        <f>'Thong tin'!B7</f>
        <v>CỤC TRƯỞNG</v>
      </c>
    </row>
    <row r="32" spans="1:3" s="464" customFormat="1" ht="18.75">
      <c r="A32" s="532"/>
      <c r="B32" s="533"/>
      <c r="C32" s="534"/>
    </row>
    <row r="33" spans="1:3" s="442" customFormat="1" ht="15.75" customHeight="1">
      <c r="A33" s="532"/>
      <c r="B33" s="535"/>
      <c r="C33" s="532"/>
    </row>
    <row r="34" spans="1:3" s="442" customFormat="1" ht="15.75" customHeight="1">
      <c r="A34" s="532"/>
      <c r="B34" s="535"/>
      <c r="C34" s="532"/>
    </row>
    <row r="35" spans="1:3" s="442" customFormat="1" ht="15.75" customHeight="1">
      <c r="A35" s="532"/>
      <c r="B35" s="536"/>
      <c r="C35" s="534"/>
    </row>
    <row r="36" spans="1:3" s="442" customFormat="1" ht="15.75" customHeight="1">
      <c r="A36" s="532"/>
      <c r="B36" s="535"/>
      <c r="C36" s="532"/>
    </row>
    <row r="37" spans="1:3" s="442" customFormat="1" ht="18.75" hidden="1">
      <c r="A37" s="537" t="s">
        <v>47</v>
      </c>
      <c r="B37" s="538"/>
      <c r="C37" s="538"/>
    </row>
    <row r="38" spans="1:3" s="442" customFormat="1" ht="18.75" hidden="1">
      <c r="A38" s="532"/>
      <c r="B38" s="532" t="s">
        <v>50</v>
      </c>
      <c r="C38" s="532"/>
    </row>
    <row r="39" spans="1:3" s="442" customFormat="1" ht="18.75" hidden="1">
      <c r="A39" s="532"/>
      <c r="B39" s="532" t="s">
        <v>64</v>
      </c>
      <c r="C39" s="532"/>
    </row>
    <row r="40" spans="1:3" s="442" customFormat="1" ht="18.75" hidden="1">
      <c r="A40" s="532"/>
      <c r="B40" s="532" t="s">
        <v>62</v>
      </c>
      <c r="C40" s="532"/>
    </row>
    <row r="41" spans="1:3" s="442" customFormat="1" ht="18.75" hidden="1">
      <c r="A41" s="532"/>
      <c r="B41" s="532" t="s">
        <v>65</v>
      </c>
      <c r="C41" s="532"/>
    </row>
    <row r="42" spans="1:3" s="442" customFormat="1" ht="18.75">
      <c r="A42" s="532"/>
      <c r="B42" s="532"/>
      <c r="C42" s="532"/>
    </row>
    <row r="43" spans="1:3" s="442" customFormat="1" ht="18.75">
      <c r="A43" s="1179" t="str">
        <f>'Thong tin'!B5</f>
        <v>Nguyễn Thị Thảo</v>
      </c>
      <c r="B43" s="1179"/>
      <c r="C43" s="527" t="str">
        <f>'Thong tin'!B6</f>
        <v>Nguyễn Văn Triệu</v>
      </c>
    </row>
  </sheetData>
  <sheetProtection sheet="1" formatCells="0" formatColumns="0" formatRows="0" insertColumns="0" insertRows="0" insertHyperlinks="0" deleteColumns="0" deleteRows="0"/>
  <mergeCells count="6">
    <mergeCell ref="A30:B30"/>
    <mergeCell ref="A31:B31"/>
    <mergeCell ref="A43:B43"/>
    <mergeCell ref="A1:C1"/>
    <mergeCell ref="A2:B2"/>
    <mergeCell ref="A3:B3"/>
  </mergeCells>
  <printOptions/>
  <pageMargins left="0.7" right="0.7" top="0.75" bottom="0.75" header="0.3" footer="0.3"/>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zoomScale="85" zoomScaleNormal="85" zoomScaleSheetLayoutView="85" zoomScalePageLayoutView="0" workbookViewId="0" topLeftCell="A11">
      <selection activeCell="D18" sqref="D18:D25"/>
    </sheetView>
  </sheetViews>
  <sheetFormatPr defaultColWidth="9.00390625" defaultRowHeight="15.75"/>
  <cols>
    <col min="1" max="1" width="3.625" style="434" customWidth="1"/>
    <col min="2" max="2" width="19.00390625" style="388" customWidth="1"/>
    <col min="3" max="3" width="11.875" style="388" customWidth="1"/>
    <col min="4" max="4" width="10.375" style="388" customWidth="1"/>
    <col min="5" max="5" width="9.50390625" style="388" customWidth="1"/>
    <col min="6" max="6" width="7.375" style="388" customWidth="1"/>
    <col min="7" max="7" width="9.875" style="388" customWidth="1"/>
    <col min="8" max="8" width="6.50390625" style="388" customWidth="1"/>
    <col min="9" max="9" width="9.50390625" style="388" customWidth="1"/>
    <col min="10" max="10" width="10.50390625" style="388" customWidth="1"/>
    <col min="11" max="11" width="6.125" style="388" customWidth="1"/>
    <col min="12" max="12" width="9.00390625" style="388" customWidth="1"/>
    <col min="13" max="13" width="8.50390625" style="388" customWidth="1"/>
    <col min="14" max="15" width="6.50390625" style="388" customWidth="1"/>
    <col min="16" max="16384" width="9.00390625" style="388" customWidth="1"/>
  </cols>
  <sheetData>
    <row r="1" spans="1:17" ht="24.75" customHeight="1">
      <c r="A1" s="1149" t="s">
        <v>32</v>
      </c>
      <c r="B1" s="1149"/>
      <c r="C1" s="412"/>
      <c r="D1" s="1150" t="s">
        <v>193</v>
      </c>
      <c r="E1" s="1150"/>
      <c r="F1" s="1150"/>
      <c r="G1" s="1150"/>
      <c r="H1" s="1150"/>
      <c r="I1" s="1150"/>
      <c r="J1" s="1150"/>
      <c r="K1" s="1150"/>
      <c r="L1" s="1151" t="s">
        <v>557</v>
      </c>
      <c r="M1" s="1151"/>
      <c r="N1" s="1151"/>
      <c r="O1" s="1151"/>
      <c r="P1" s="411"/>
      <c r="Q1" s="411"/>
    </row>
    <row r="2" spans="1:17" ht="16.5" customHeight="1">
      <c r="A2" s="1189" t="s">
        <v>343</v>
      </c>
      <c r="B2" s="1189"/>
      <c r="C2" s="1189"/>
      <c r="D2" s="1150" t="s">
        <v>182</v>
      </c>
      <c r="E2" s="1150"/>
      <c r="F2" s="1150"/>
      <c r="G2" s="1150"/>
      <c r="H2" s="1150"/>
      <c r="I2" s="1150"/>
      <c r="J2" s="1150"/>
      <c r="K2" s="1150"/>
      <c r="L2" s="1152" t="str">
        <f>'Thong tin'!B4</f>
        <v>CTHADS tỉnh Bình Phước</v>
      </c>
      <c r="M2" s="1152"/>
      <c r="N2" s="1152"/>
      <c r="O2" s="1152"/>
      <c r="P2" s="411"/>
      <c r="Q2" s="421"/>
    </row>
    <row r="3" spans="1:17" ht="16.5" customHeight="1">
      <c r="A3" s="1189" t="s">
        <v>344</v>
      </c>
      <c r="B3" s="1189"/>
      <c r="C3" s="411"/>
      <c r="D3" s="1153" t="str">
        <f>'Thong tin'!B3</f>
        <v>9 tháng / năm 2018</v>
      </c>
      <c r="E3" s="1153"/>
      <c r="F3" s="1153"/>
      <c r="G3" s="1153"/>
      <c r="H3" s="1153"/>
      <c r="I3" s="1153"/>
      <c r="J3" s="1153"/>
      <c r="K3" s="1153"/>
      <c r="L3" s="1151" t="s">
        <v>523</v>
      </c>
      <c r="M3" s="1151"/>
      <c r="N3" s="1151"/>
      <c r="O3" s="1151"/>
      <c r="P3" s="411"/>
      <c r="Q3" s="453"/>
    </row>
    <row r="4" spans="1:17" ht="16.5" customHeight="1">
      <c r="A4" s="415" t="s">
        <v>119</v>
      </c>
      <c r="B4" s="416"/>
      <c r="C4" s="417"/>
      <c r="D4" s="418"/>
      <c r="E4" s="418"/>
      <c r="F4" s="417"/>
      <c r="G4" s="419"/>
      <c r="H4" s="419"/>
      <c r="I4" s="419"/>
      <c r="J4" s="417"/>
      <c r="K4" s="418"/>
      <c r="L4" s="1152" t="s">
        <v>411</v>
      </c>
      <c r="M4" s="1152"/>
      <c r="N4" s="1152"/>
      <c r="O4" s="1152"/>
      <c r="P4" s="411"/>
      <c r="Q4" s="453"/>
    </row>
    <row r="5" spans="1:17" ht="16.5" customHeight="1">
      <c r="A5" s="420"/>
      <c r="B5" s="417"/>
      <c r="C5" s="417"/>
      <c r="D5" s="417"/>
      <c r="E5" s="417"/>
      <c r="F5" s="421"/>
      <c r="G5" s="422"/>
      <c r="H5" s="422"/>
      <c r="I5" s="422"/>
      <c r="J5" s="421"/>
      <c r="K5" s="423"/>
      <c r="L5" s="423"/>
      <c r="M5" s="423" t="s">
        <v>194</v>
      </c>
      <c r="N5" s="465"/>
      <c r="O5" s="411"/>
      <c r="P5" s="411"/>
      <c r="Q5" s="453"/>
    </row>
    <row r="6" spans="1:17" ht="18.75" customHeight="1">
      <c r="A6" s="1154" t="s">
        <v>69</v>
      </c>
      <c r="B6" s="1155"/>
      <c r="C6" s="1160" t="s">
        <v>38</v>
      </c>
      <c r="D6" s="1160" t="s">
        <v>336</v>
      </c>
      <c r="E6" s="1162"/>
      <c r="F6" s="1162"/>
      <c r="G6" s="1162"/>
      <c r="H6" s="1162"/>
      <c r="I6" s="1162"/>
      <c r="J6" s="1162"/>
      <c r="K6" s="1162"/>
      <c r="L6" s="1162"/>
      <c r="M6" s="1162"/>
      <c r="N6" s="1162"/>
      <c r="O6" s="1163"/>
      <c r="P6" s="450"/>
      <c r="Q6" s="455"/>
    </row>
    <row r="7" spans="1:17" ht="20.25" customHeight="1">
      <c r="A7" s="1156"/>
      <c r="B7" s="1157"/>
      <c r="C7" s="1161"/>
      <c r="D7" s="1164" t="s">
        <v>120</v>
      </c>
      <c r="E7" s="1142" t="s">
        <v>121</v>
      </c>
      <c r="F7" s="1143"/>
      <c r="G7" s="1144"/>
      <c r="H7" s="1138" t="s">
        <v>122</v>
      </c>
      <c r="I7" s="1138" t="s">
        <v>123</v>
      </c>
      <c r="J7" s="1138" t="s">
        <v>198</v>
      </c>
      <c r="K7" s="1138" t="s">
        <v>125</v>
      </c>
      <c r="L7" s="1138" t="s">
        <v>126</v>
      </c>
      <c r="M7" s="1138" t="s">
        <v>127</v>
      </c>
      <c r="N7" s="1138" t="s">
        <v>183</v>
      </c>
      <c r="O7" s="1138" t="s">
        <v>128</v>
      </c>
      <c r="P7" s="453"/>
      <c r="Q7" s="453"/>
    </row>
    <row r="8" spans="1:17" ht="21.75" customHeight="1">
      <c r="A8" s="1156"/>
      <c r="B8" s="1157"/>
      <c r="C8" s="1161"/>
      <c r="D8" s="1164"/>
      <c r="E8" s="1148" t="s">
        <v>37</v>
      </c>
      <c r="F8" s="1140" t="s">
        <v>7</v>
      </c>
      <c r="G8" s="1141"/>
      <c r="H8" s="1138"/>
      <c r="I8" s="1138"/>
      <c r="J8" s="1138"/>
      <c r="K8" s="1138"/>
      <c r="L8" s="1138"/>
      <c r="M8" s="1138"/>
      <c r="N8" s="1138"/>
      <c r="O8" s="1138"/>
      <c r="P8" s="1192"/>
      <c r="Q8" s="1192"/>
    </row>
    <row r="9" spans="1:17" ht="21.75" customHeight="1">
      <c r="A9" s="1158"/>
      <c r="B9" s="1159"/>
      <c r="C9" s="1161"/>
      <c r="D9" s="1165"/>
      <c r="E9" s="1139"/>
      <c r="F9" s="553" t="s">
        <v>199</v>
      </c>
      <c r="G9" s="554" t="s">
        <v>200</v>
      </c>
      <c r="H9" s="1139"/>
      <c r="I9" s="1139"/>
      <c r="J9" s="1139"/>
      <c r="K9" s="1139"/>
      <c r="L9" s="1139"/>
      <c r="M9" s="1139"/>
      <c r="N9" s="1139"/>
      <c r="O9" s="1139"/>
      <c r="P9" s="456"/>
      <c r="Q9" s="456"/>
    </row>
    <row r="10" spans="1:17" s="393" customFormat="1" ht="22.5" customHeight="1">
      <c r="A10" s="1145" t="s">
        <v>40</v>
      </c>
      <c r="B10" s="1146"/>
      <c r="C10" s="500">
        <v>1</v>
      </c>
      <c r="D10" s="500">
        <v>2</v>
      </c>
      <c r="E10" s="500">
        <v>3</v>
      </c>
      <c r="F10" s="500">
        <v>4</v>
      </c>
      <c r="G10" s="500">
        <v>5</v>
      </c>
      <c r="H10" s="500">
        <v>6</v>
      </c>
      <c r="I10" s="500">
        <v>7</v>
      </c>
      <c r="J10" s="500">
        <v>8</v>
      </c>
      <c r="K10" s="500">
        <v>9</v>
      </c>
      <c r="L10" s="500">
        <v>10</v>
      </c>
      <c r="M10" s="500">
        <v>11</v>
      </c>
      <c r="N10" s="500">
        <v>12</v>
      </c>
      <c r="O10" s="500">
        <v>13</v>
      </c>
      <c r="P10" s="466"/>
      <c r="Q10" s="466"/>
    </row>
    <row r="11" spans="1:17" ht="21" customHeight="1">
      <c r="A11" s="501" t="s">
        <v>0</v>
      </c>
      <c r="B11" s="425" t="s">
        <v>131</v>
      </c>
      <c r="C11" s="649">
        <f>IF((C12+C13)-C14=C16,(C12+C13),"Sai")</f>
        <v>1417374816</v>
      </c>
      <c r="D11" s="649">
        <f>IF((D12+D13)-D14=D16,(D12+D13),"Sai")</f>
        <v>906816871</v>
      </c>
      <c r="E11" s="649">
        <f aca="true" t="shared" si="0" ref="E11:O11">IF((E12+E13)-(E14+E15)=E16,(E12+E13),"Sai")</f>
        <v>49056517</v>
      </c>
      <c r="F11" s="649">
        <f t="shared" si="0"/>
        <v>0</v>
      </c>
      <c r="G11" s="649">
        <f t="shared" si="0"/>
        <v>49056517</v>
      </c>
      <c r="H11" s="649">
        <f t="shared" si="0"/>
        <v>0</v>
      </c>
      <c r="I11" s="649">
        <f t="shared" si="0"/>
        <v>17957347</v>
      </c>
      <c r="J11" s="649">
        <f t="shared" si="0"/>
        <v>437933912</v>
      </c>
      <c r="K11" s="649">
        <f t="shared" si="0"/>
        <v>0</v>
      </c>
      <c r="L11" s="649">
        <f t="shared" si="0"/>
        <v>233954</v>
      </c>
      <c r="M11" s="649">
        <f t="shared" si="0"/>
        <v>5376215</v>
      </c>
      <c r="N11" s="649">
        <f t="shared" si="0"/>
        <v>0</v>
      </c>
      <c r="O11" s="649">
        <f t="shared" si="0"/>
        <v>0</v>
      </c>
      <c r="P11" s="455"/>
      <c r="Q11" s="455"/>
    </row>
    <row r="12" spans="1:17" ht="21" customHeight="1">
      <c r="A12" s="502">
        <v>1</v>
      </c>
      <c r="B12" s="428" t="s">
        <v>132</v>
      </c>
      <c r="C12" s="649">
        <f>D12+E12+H12+I12+J12+K12+L12+M12+N12</f>
        <v>976076237</v>
      </c>
      <c r="D12" s="650">
        <f>'[19]4COQUAN'!D12+'[10]M04'!D12+'[11]4-t-td'!D12+'[13]04'!D12+'[14]4-t-td'!D12+'[15]4-t-td'!D12+'[16]4-t-td'!D12+'[17]4-t-td'!D12+'[18]4-t-td'!D12+'[20]04'!D12+'[12]4-t-td'!D12+'[21]04'!D12</f>
        <v>596524195</v>
      </c>
      <c r="E12" s="651">
        <f>F12+G12</f>
        <v>36226726</v>
      </c>
      <c r="F12" s="650">
        <f>'[19]4COQUAN'!F12+'[10]M04'!F12+'[11]4-t-td'!F12+'[13]04'!F12+'[14]4-t-td'!F12+'[15]4-t-td'!F12+'[16]4-t-td'!F12+'[17]4-t-td'!F12+'[18]4-t-td'!F12+'[20]04'!F12+'[12]4-t-td'!F12+'[21]04'!F12</f>
        <v>0</v>
      </c>
      <c r="G12" s="650">
        <f>'[19]4COQUAN'!G12+'[10]M04'!G12+'[11]4-t-td'!G12+'[13]04'!G12+'[14]4-t-td'!G12+'[15]4-t-td'!G12+'[16]4-t-td'!G12+'[17]4-t-td'!G12+'[18]4-t-td'!G12+'[20]04'!G12+'[12]4-t-td'!G12+'[21]04'!G12</f>
        <v>36226726</v>
      </c>
      <c r="H12" s="650">
        <f>'[19]4COQUAN'!H12+'[10]M04'!H12+'[11]4-t-td'!H12+'[13]04'!H12+'[14]4-t-td'!H12+'[15]4-t-td'!H12+'[16]4-t-td'!H12+'[17]4-t-td'!H12+'[18]4-t-td'!H12+'[20]04'!H12+'[12]4-t-td'!H12+'[21]04'!H12</f>
        <v>0</v>
      </c>
      <c r="I12" s="650">
        <f>'[19]4COQUAN'!I12+'[10]M04'!I12+'[11]4-t-td'!I12+'[13]04'!I12+'[14]4-t-td'!I12+'[15]4-t-td'!I12+'[16]4-t-td'!I12+'[17]4-t-td'!I12+'[18]4-t-td'!I12+'[20]04'!I12+'[12]4-t-td'!I12+'[21]04'!I12</f>
        <v>8578209</v>
      </c>
      <c r="J12" s="650">
        <f>'[19]4COQUAN'!J12+'[10]M04'!J12+'[11]4-t-td'!J12+'[13]04'!J12+'[14]4-t-td'!J12+'[15]4-t-td'!J12+'[16]4-t-td'!J12+'[17]4-t-td'!J12+'[18]4-t-td'!J12+'[20]04'!J12+'[12]4-t-td'!J12+'[21]04'!J12</f>
        <v>330537067</v>
      </c>
      <c r="K12" s="650">
        <f>'[19]4COQUAN'!K12+'[10]M04'!K12+'[11]4-t-td'!K12+'[13]04'!K12+'[14]4-t-td'!K12+'[15]4-t-td'!K12+'[16]4-t-td'!K12+'[17]4-t-td'!K12+'[18]4-t-td'!K12+'[20]04'!K12+'[12]4-t-td'!K12+'[21]04'!K12</f>
        <v>0</v>
      </c>
      <c r="L12" s="650">
        <f>'[19]4COQUAN'!L12+'[10]M04'!L12+'[11]4-t-td'!L12+'[13]04'!L12+'[14]4-t-td'!L12+'[15]4-t-td'!L12+'[16]4-t-td'!L12+'[17]4-t-td'!L12+'[18]4-t-td'!L12+'[20]04'!L12+'[12]4-t-td'!L12+'[21]04'!L12</f>
        <v>233954</v>
      </c>
      <c r="M12" s="650">
        <f>'[19]4COQUAN'!M12+'[10]M04'!M12+'[11]4-t-td'!M12+'[13]04'!M12+'[14]4-t-td'!M12+'[15]4-t-td'!M12+'[16]4-t-td'!M12+'[17]4-t-td'!M12+'[18]4-t-td'!M12+'[20]04'!M12+'[12]4-t-td'!M12+'[21]04'!M12</f>
        <v>3976086</v>
      </c>
      <c r="N12" s="650">
        <f>'[19]4COQUAN'!N12+'[10]M04'!N12+'[11]4-t-td'!N12+'[13]04'!N12+'[14]4-t-td'!N12+'[15]4-t-td'!N12+'[16]4-t-td'!N12+'[17]4-t-td'!N12+'[18]4-t-td'!N12+'[20]04'!N12+'[12]4-t-td'!N12+'[21]04'!N12</f>
        <v>0</v>
      </c>
      <c r="O12" s="650">
        <f>'[19]4COQUAN'!O12+'[10]M04'!O12+'[11]4-t-td'!O12+'[13]04'!O12+'[14]4-t-td'!O12+'[15]4-t-td'!O12+'[16]4-t-td'!O12+'[17]4-t-td'!O12+'[18]4-t-td'!O12+'[20]04'!O12+'[12]4-t-td'!O12+'[21]04'!O12</f>
        <v>0</v>
      </c>
      <c r="P12" s="453"/>
      <c r="Q12" s="453"/>
    </row>
    <row r="13" spans="1:17" ht="21" customHeight="1">
      <c r="A13" s="502">
        <v>2</v>
      </c>
      <c r="B13" s="428" t="s">
        <v>133</v>
      </c>
      <c r="C13" s="649">
        <f>D13+E13+H13+I13+J13+K13+L13+M13+N13</f>
        <v>441298579</v>
      </c>
      <c r="D13" s="650">
        <f>'[19]4COQUAN'!D13+'[10]M04'!D13+'[11]4-t-td'!D13+'[13]04'!D13+'[14]4-t-td'!D13+'[15]4-t-td'!D13+'[16]4-t-td'!D13+'[17]4-t-td'!D13+'[18]4-t-td'!D13+'[20]04'!D13+'[12]4-t-td'!D13+'[21]04'!D13</f>
        <v>310292676</v>
      </c>
      <c r="E13" s="651">
        <f>F13+G13</f>
        <v>12829791</v>
      </c>
      <c r="F13" s="650">
        <f>'[19]4COQUAN'!F13+'[10]M04'!F13+'[11]4-t-td'!F13+'[13]04'!F13+'[14]4-t-td'!F13+'[15]4-t-td'!F13+'[16]4-t-td'!F13+'[17]4-t-td'!F13+'[18]4-t-td'!F13+'[20]04'!F13+'[12]4-t-td'!F13+'[21]04'!F13</f>
        <v>0</v>
      </c>
      <c r="G13" s="650">
        <f>'[19]4COQUAN'!G13+'[10]M04'!G13+'[11]4-t-td'!G13+'[13]04'!G13+'[14]4-t-td'!G13+'[15]4-t-td'!G13+'[16]4-t-td'!G13+'[17]4-t-td'!G13+'[18]4-t-td'!G13+'[20]04'!G13+'[12]4-t-td'!G13+'[21]04'!G13</f>
        <v>12829791</v>
      </c>
      <c r="H13" s="650">
        <f>'[19]4COQUAN'!H13+'[10]M04'!H13+'[11]4-t-td'!H13+'[13]04'!H13+'[14]4-t-td'!H13+'[15]4-t-td'!H13+'[16]4-t-td'!H13+'[17]4-t-td'!H13+'[18]4-t-td'!H13+'[20]04'!H13+'[12]4-t-td'!H13+'[21]04'!H13</f>
        <v>0</v>
      </c>
      <c r="I13" s="650">
        <f>'[19]4COQUAN'!I13+'[10]M04'!I13+'[11]4-t-td'!I13+'[13]04'!I13+'[14]4-t-td'!I13+'[15]4-t-td'!I13+'[16]4-t-td'!I13+'[17]4-t-td'!I13+'[18]4-t-td'!I13+'[20]04'!I13+'[12]4-t-td'!I13+'[21]04'!I13</f>
        <v>9379138</v>
      </c>
      <c r="J13" s="650">
        <f>'[19]4COQUAN'!J13+'[10]M04'!J13+'[11]4-t-td'!J13+'[13]04'!J13+'[14]4-t-td'!J13+'[15]4-t-td'!J13+'[16]4-t-td'!J13+'[17]4-t-td'!J13+'[18]4-t-td'!J13+'[20]04'!J13+'[12]4-t-td'!J13+'[21]04'!J13</f>
        <v>107396845</v>
      </c>
      <c r="K13" s="650">
        <f>'[19]4COQUAN'!K13+'[10]M04'!K13+'[11]4-t-td'!K13+'[13]04'!K13+'[14]4-t-td'!K13+'[15]4-t-td'!K13+'[16]4-t-td'!K13+'[17]4-t-td'!K13+'[18]4-t-td'!K13+'[20]04'!K13+'[12]4-t-td'!K13+'[21]04'!K13</f>
        <v>0</v>
      </c>
      <c r="L13" s="650">
        <f>'[19]4COQUAN'!L13+'[10]M04'!L13+'[11]4-t-td'!L13+'[13]04'!L13+'[14]4-t-td'!L13+'[15]4-t-td'!L13+'[16]4-t-td'!L13+'[17]4-t-td'!L13+'[18]4-t-td'!L13+'[20]04'!L13+'[12]4-t-td'!L13+'[21]04'!L13</f>
        <v>0</v>
      </c>
      <c r="M13" s="650">
        <f>'[19]4COQUAN'!M13+'[10]M04'!M13+'[11]4-t-td'!M13+'[13]04'!M13+'[14]4-t-td'!M13+'[15]4-t-td'!M13+'[16]4-t-td'!M13+'[17]4-t-td'!M13+'[18]4-t-td'!M13+'[20]04'!M13+'[12]4-t-td'!M13+'[21]04'!M13</f>
        <v>1400129</v>
      </c>
      <c r="N13" s="650">
        <f>'[19]4COQUAN'!N13+'[10]M04'!N13+'[11]4-t-td'!N13+'[13]04'!N13+'[14]4-t-td'!N13+'[15]4-t-td'!N13+'[16]4-t-td'!N13+'[17]4-t-td'!N13+'[18]4-t-td'!N13+'[20]04'!N13+'[12]4-t-td'!N13+'[21]04'!N13</f>
        <v>0</v>
      </c>
      <c r="O13" s="650">
        <f>'[19]4COQUAN'!O13+'[10]M04'!O13+'[11]4-t-td'!O13+'[13]04'!O13+'[14]4-t-td'!O13+'[15]4-t-td'!O13+'[16]4-t-td'!O13+'[17]4-t-td'!O13+'[18]4-t-td'!O13+'[20]04'!O13+'[12]4-t-td'!O13+'[21]04'!O13</f>
        <v>0</v>
      </c>
      <c r="P13" s="453"/>
      <c r="Q13" s="453"/>
    </row>
    <row r="14" spans="1:17" ht="21" customHeight="1">
      <c r="A14" s="503" t="s">
        <v>1</v>
      </c>
      <c r="B14" s="395" t="s">
        <v>134</v>
      </c>
      <c r="C14" s="649">
        <f>D14+E14+H14+I14+J14+K14+L14+M14+N14</f>
        <v>63434828</v>
      </c>
      <c r="D14" s="650">
        <f>'[19]4COQUAN'!D14+'[10]M04'!D14+'[11]4-t-td'!D14+'[13]04'!D14+'[14]4-t-td'!D14+'[15]4-t-td'!D14+'[16]4-t-td'!D14+'[17]4-t-td'!D14+'[18]4-t-td'!D14+'[20]04'!D14+'[12]4-t-td'!D14+'[21]04'!D14</f>
        <v>31086519</v>
      </c>
      <c r="E14" s="651">
        <f>F14+G14</f>
        <v>2612267</v>
      </c>
      <c r="F14" s="650">
        <f>'[19]4COQUAN'!F14+'[10]M04'!F14+'[11]4-t-td'!F14+'[13]04'!F14+'[14]4-t-td'!F14+'[15]4-t-td'!F14+'[16]4-t-td'!F14+'[17]4-t-td'!F14+'[18]4-t-td'!F14+'[20]04'!F14+'[12]4-t-td'!F14+'[21]04'!F14</f>
        <v>0</v>
      </c>
      <c r="G14" s="650">
        <f>'[19]4COQUAN'!G14+'[10]M04'!G14+'[11]4-t-td'!G14+'[13]04'!G14+'[14]4-t-td'!G14+'[15]4-t-td'!G14+'[16]4-t-td'!G14+'[17]4-t-td'!G14+'[18]4-t-td'!G14+'[20]04'!G14+'[12]4-t-td'!G14+'[21]04'!G14</f>
        <v>2612267</v>
      </c>
      <c r="H14" s="650">
        <f>'[19]4COQUAN'!H14+'[10]M04'!H14+'[11]4-t-td'!H14+'[13]04'!H14+'[14]4-t-td'!H14+'[15]4-t-td'!H14+'[16]4-t-td'!H14+'[17]4-t-td'!H14+'[18]4-t-td'!H14+'[20]04'!H14+'[12]4-t-td'!H14+'[21]04'!H14</f>
        <v>0</v>
      </c>
      <c r="I14" s="650">
        <f>'[19]4COQUAN'!I14+'[10]M04'!I14+'[11]4-t-td'!I14+'[13]04'!I14+'[14]4-t-td'!I14+'[15]4-t-td'!I14+'[16]4-t-td'!I14+'[17]4-t-td'!I14+'[18]4-t-td'!I14+'[20]04'!I14+'[12]4-t-td'!I14+'[21]04'!I14</f>
        <v>86400</v>
      </c>
      <c r="J14" s="650">
        <f>'[19]4COQUAN'!J14+'[10]M04'!J14+'[11]4-t-td'!J14+'[13]04'!J14+'[14]4-t-td'!J14+'[15]4-t-td'!J14+'[16]4-t-td'!J14+'[17]4-t-td'!J14+'[18]4-t-td'!J14+'[20]04'!J14+'[12]4-t-td'!J14+'[21]04'!J14</f>
        <v>29649642</v>
      </c>
      <c r="K14" s="650">
        <f>'[19]4COQUAN'!K14+'[10]M04'!K14+'[11]4-t-td'!K14+'[13]04'!K14+'[14]4-t-td'!K14+'[15]4-t-td'!K14+'[16]4-t-td'!K14+'[17]4-t-td'!K14+'[18]4-t-td'!K14+'[20]04'!K14+'[12]4-t-td'!K14+'[21]04'!K14</f>
        <v>0</v>
      </c>
      <c r="L14" s="650">
        <f>'[19]4COQUAN'!L14+'[10]M04'!L14+'[11]4-t-td'!L14+'[13]04'!L14+'[14]4-t-td'!L14+'[15]4-t-td'!L14+'[16]4-t-td'!L14+'[17]4-t-td'!L14+'[18]4-t-td'!L14+'[20]04'!L14+'[12]4-t-td'!L14+'[21]04'!L14</f>
        <v>0</v>
      </c>
      <c r="M14" s="650">
        <f>'[19]4COQUAN'!M14+'[10]M04'!M14+'[11]4-t-td'!M14+'[13]04'!M14+'[14]4-t-td'!M14+'[15]4-t-td'!M14+'[16]4-t-td'!M14+'[17]4-t-td'!M14+'[18]4-t-td'!M14+'[20]04'!M14+'[12]4-t-td'!M14+'[21]04'!M14</f>
        <v>0</v>
      </c>
      <c r="N14" s="650">
        <f>'[19]4COQUAN'!N14+'[10]M04'!N14+'[11]4-t-td'!N14+'[13]04'!N14+'[14]4-t-td'!N14+'[15]4-t-td'!N14+'[16]4-t-td'!N14+'[17]4-t-td'!N14+'[18]4-t-td'!N14+'[20]04'!N14+'[12]4-t-td'!N14+'[21]04'!N14</f>
        <v>0</v>
      </c>
      <c r="O14" s="650">
        <f>'[19]4COQUAN'!O14+'[10]M04'!O14+'[11]4-t-td'!O14+'[13]04'!O14+'[14]4-t-td'!O14+'[15]4-t-td'!O14+'[16]4-t-td'!O14+'[17]4-t-td'!O14+'[18]4-t-td'!O14+'[20]04'!O14+'[12]4-t-td'!O14+'[21]04'!O14</f>
        <v>0</v>
      </c>
      <c r="P14" s="453"/>
      <c r="Q14" s="453"/>
    </row>
    <row r="15" spans="1:17" ht="21" customHeight="1">
      <c r="A15" s="503" t="s">
        <v>9</v>
      </c>
      <c r="B15" s="395" t="s">
        <v>135</v>
      </c>
      <c r="C15" s="649">
        <f>D15+E15+H15+I15+J15+K15+L15+M15+N15</f>
        <v>0</v>
      </c>
      <c r="D15" s="650">
        <f>'[19]4COQUAN'!D15+'[10]M04'!D15+'[11]4-t-td'!D15+'[13]04'!D15+'[14]4-t-td'!D15+'[15]4-t-td'!D15+'[16]4-t-td'!D15+'[17]4-t-td'!D15+'[18]4-t-td'!D15+'[20]04'!D15+'[12]4-t-td'!D15+'[21]04'!D15</f>
        <v>0</v>
      </c>
      <c r="E15" s="651">
        <f>F15+G15</f>
        <v>0</v>
      </c>
      <c r="F15" s="650">
        <f>'[19]4COQUAN'!F15+'[10]M04'!F15+'[11]4-t-td'!F15+'[13]04'!F15+'[14]4-t-td'!F15+'[15]4-t-td'!F15+'[16]4-t-td'!F15+'[17]4-t-td'!F15+'[18]4-t-td'!F15+'[20]04'!F15+'[12]4-t-td'!F15+'[21]04'!F15</f>
        <v>0</v>
      </c>
      <c r="G15" s="650">
        <f>'[19]4COQUAN'!G15+'[10]M04'!G15+'[11]4-t-td'!G15+'[13]04'!G15+'[14]4-t-td'!G15+'[15]4-t-td'!G15+'[16]4-t-td'!G15+'[17]4-t-td'!G15+'[18]4-t-td'!G15+'[20]04'!G15+'[12]4-t-td'!G15+'[21]04'!G15</f>
        <v>0</v>
      </c>
      <c r="H15" s="650">
        <f>'[19]4COQUAN'!H15+'[10]M04'!H15+'[11]4-t-td'!H15+'[13]04'!H15+'[14]4-t-td'!H15+'[15]4-t-td'!H15+'[16]4-t-td'!H15+'[17]4-t-td'!H15+'[18]4-t-td'!H15+'[20]04'!H15+'[12]4-t-td'!H15+'[21]04'!H15</f>
        <v>0</v>
      </c>
      <c r="I15" s="650">
        <f>'[19]4COQUAN'!I15+'[10]M04'!I15+'[11]4-t-td'!I15+'[13]04'!I15+'[14]4-t-td'!I15+'[15]4-t-td'!I15+'[16]4-t-td'!I15+'[17]4-t-td'!I15+'[18]4-t-td'!I15+'[20]04'!I15+'[12]4-t-td'!I15+'[21]04'!I15</f>
        <v>0</v>
      </c>
      <c r="J15" s="650">
        <f>'[19]4COQUAN'!J15+'[10]M04'!J15+'[11]4-t-td'!J15+'[13]04'!J15+'[14]4-t-td'!J15+'[15]4-t-td'!J15+'[16]4-t-td'!J15+'[17]4-t-td'!J15+'[18]4-t-td'!J15+'[20]04'!J15+'[12]4-t-td'!J15+'[21]04'!J15</f>
        <v>0</v>
      </c>
      <c r="K15" s="650">
        <f>'[19]4COQUAN'!K15+'[10]M04'!K15+'[11]4-t-td'!K15+'[13]04'!K15+'[14]4-t-td'!K15+'[15]4-t-td'!K15+'[16]4-t-td'!K15+'[17]4-t-td'!K15+'[18]4-t-td'!K15+'[20]04'!K15+'[12]4-t-td'!K15+'[21]04'!K15</f>
        <v>0</v>
      </c>
      <c r="L15" s="650">
        <f>'[19]4COQUAN'!L15+'[10]M04'!L15+'[11]4-t-td'!L15+'[13]04'!L15+'[14]4-t-td'!L15+'[15]4-t-td'!L15+'[16]4-t-td'!L15+'[17]4-t-td'!L15+'[18]4-t-td'!L15+'[20]04'!L15+'[12]4-t-td'!L15+'[21]04'!L15</f>
        <v>0</v>
      </c>
      <c r="M15" s="650">
        <f>'[19]4COQUAN'!M15+'[10]M04'!M15+'[11]4-t-td'!M15+'[13]04'!M15+'[14]4-t-td'!M15+'[15]4-t-td'!M15+'[16]4-t-td'!M15+'[17]4-t-td'!M15+'[18]4-t-td'!M15+'[20]04'!M15+'[12]4-t-td'!M15+'[21]04'!M15</f>
        <v>0</v>
      </c>
      <c r="N15" s="650">
        <f>'[19]4COQUAN'!N15+'[10]M04'!N15+'[11]4-t-td'!N15+'[13]04'!N15+'[14]4-t-td'!N15+'[15]4-t-td'!N15+'[16]4-t-td'!N15+'[17]4-t-td'!N15+'[18]4-t-td'!N15+'[20]04'!N15+'[12]4-t-td'!N15+'[21]04'!N15</f>
        <v>0</v>
      </c>
      <c r="O15" s="650">
        <f>'[19]4COQUAN'!O15+'[10]M04'!O15+'[11]4-t-td'!O15+'[13]04'!O15+'[14]4-t-td'!O15+'[15]4-t-td'!O15+'[16]4-t-td'!O15+'[17]4-t-td'!O15+'[18]4-t-td'!O15+'[20]04'!O15+'[12]4-t-td'!O15+'[21]04'!O15</f>
        <v>0</v>
      </c>
      <c r="P15" s="453"/>
      <c r="Q15" s="453"/>
    </row>
    <row r="16" spans="1:17" ht="21" customHeight="1">
      <c r="A16" s="503" t="s">
        <v>136</v>
      </c>
      <c r="B16" s="395" t="s">
        <v>137</v>
      </c>
      <c r="C16" s="652">
        <f>C17+C25</f>
        <v>1353939988</v>
      </c>
      <c r="D16" s="652">
        <f aca="true" t="shared" si="1" ref="D16:O16">D17+D25</f>
        <v>875730352</v>
      </c>
      <c r="E16" s="652">
        <f t="shared" si="1"/>
        <v>46444250</v>
      </c>
      <c r="F16" s="652">
        <f t="shared" si="1"/>
        <v>0</v>
      </c>
      <c r="G16" s="652">
        <f t="shared" si="1"/>
        <v>46444250</v>
      </c>
      <c r="H16" s="652">
        <f t="shared" si="1"/>
        <v>0</v>
      </c>
      <c r="I16" s="652">
        <f t="shared" si="1"/>
        <v>17870947</v>
      </c>
      <c r="J16" s="652">
        <f t="shared" si="1"/>
        <v>408284270</v>
      </c>
      <c r="K16" s="652">
        <f t="shared" si="1"/>
        <v>0</v>
      </c>
      <c r="L16" s="652">
        <f t="shared" si="1"/>
        <v>233954</v>
      </c>
      <c r="M16" s="652">
        <f t="shared" si="1"/>
        <v>5376215</v>
      </c>
      <c r="N16" s="652">
        <f t="shared" si="1"/>
        <v>0</v>
      </c>
      <c r="O16" s="652">
        <f t="shared" si="1"/>
        <v>0</v>
      </c>
      <c r="P16" s="455"/>
      <c r="Q16" s="450"/>
    </row>
    <row r="17" spans="1:17" ht="21" customHeight="1">
      <c r="A17" s="503" t="s">
        <v>52</v>
      </c>
      <c r="B17" s="429" t="s">
        <v>138</v>
      </c>
      <c r="C17" s="649">
        <f>C18+C19+C20+C21+C22+C23+C24</f>
        <v>874729324</v>
      </c>
      <c r="D17" s="649">
        <f aca="true" t="shared" si="2" ref="D17:O17">D18+D19+D20+D21+D22+D23+D24</f>
        <v>532762846</v>
      </c>
      <c r="E17" s="649">
        <f t="shared" si="2"/>
        <v>12009793</v>
      </c>
      <c r="F17" s="649">
        <f t="shared" si="2"/>
        <v>0</v>
      </c>
      <c r="G17" s="649">
        <f t="shared" si="2"/>
        <v>12009793</v>
      </c>
      <c r="H17" s="649">
        <f t="shared" si="2"/>
        <v>0</v>
      </c>
      <c r="I17" s="649">
        <f t="shared" si="2"/>
        <v>16458931</v>
      </c>
      <c r="J17" s="649">
        <f t="shared" si="2"/>
        <v>308374793</v>
      </c>
      <c r="K17" s="649">
        <f t="shared" si="2"/>
        <v>0</v>
      </c>
      <c r="L17" s="649">
        <f t="shared" si="2"/>
        <v>46004</v>
      </c>
      <c r="M17" s="649">
        <f t="shared" si="2"/>
        <v>5076957</v>
      </c>
      <c r="N17" s="649">
        <f t="shared" si="2"/>
        <v>0</v>
      </c>
      <c r="O17" s="649">
        <f t="shared" si="2"/>
        <v>0</v>
      </c>
      <c r="P17" s="455"/>
      <c r="Q17" s="450"/>
    </row>
    <row r="18" spans="1:17" ht="21" customHeight="1">
      <c r="A18" s="502" t="s">
        <v>54</v>
      </c>
      <c r="B18" s="428" t="s">
        <v>139</v>
      </c>
      <c r="C18" s="649">
        <f aca="true" t="shared" si="3" ref="C18:C25">D18+E18+H18+I18+J18+K18+L18+M18+N18</f>
        <v>148684414</v>
      </c>
      <c r="D18" s="650">
        <f>'[19]4COQUAN'!D18+'[10]M04'!D18+'[11]4-t-td'!D18+'[13]04'!D18+'[14]4-t-td'!D18+'[15]4-t-td'!D18+'[16]4-t-td'!D18+'[17]4-t-td'!D18+'[18]4-t-td'!D18+'[20]04'!D18+'[12]4-t-td'!D18+'[21]04'!D18</f>
        <v>72210341</v>
      </c>
      <c r="E18" s="651">
        <f aca="true" t="shared" si="4" ref="E18:E25">F18+G18</f>
        <v>1434700</v>
      </c>
      <c r="F18" s="650">
        <f>'[19]4COQUAN'!F18+'[10]M04'!F18+'[11]4-t-td'!F18+'[13]04'!F18+'[14]4-t-td'!F18+'[15]4-t-td'!F18+'[16]4-t-td'!F18+'[17]4-t-td'!F18+'[18]4-t-td'!F18+'[20]04'!F18+'[12]4-t-td'!F18+'[21]04'!F18</f>
        <v>0</v>
      </c>
      <c r="G18" s="650">
        <f>'[19]4COQUAN'!G18+'[10]M04'!G18+'[11]4-t-td'!G18+'[13]04'!G18+'[14]4-t-td'!G18+'[15]4-t-td'!G18+'[16]4-t-td'!G18+'[17]4-t-td'!G18+'[18]4-t-td'!G18+'[20]04'!G18+'[12]4-t-td'!G18+'[21]04'!G18</f>
        <v>1434700</v>
      </c>
      <c r="H18" s="650">
        <f>'[19]4COQUAN'!H18+'[10]M04'!H18+'[11]4-t-td'!H18+'[13]04'!H18+'[14]4-t-td'!H18+'[15]4-t-td'!H18+'[16]4-t-td'!H18+'[17]4-t-td'!H18+'[18]4-t-td'!H18+'[20]04'!H18+'[12]4-t-td'!H18+'[21]04'!H18</f>
        <v>0</v>
      </c>
      <c r="I18" s="650">
        <f>'[19]4COQUAN'!I18+'[10]M04'!I18+'[11]4-t-td'!I18+'[13]04'!I18+'[14]4-t-td'!I18+'[15]4-t-td'!I18+'[16]4-t-td'!I18+'[17]4-t-td'!I18+'[18]4-t-td'!I18+'[20]04'!I18+'[12]4-t-td'!I18+'[21]04'!I18</f>
        <v>3218241</v>
      </c>
      <c r="J18" s="650">
        <f>'[19]4COQUAN'!J18+'[10]M04'!J18+'[11]4-t-td'!J18+'[13]04'!J18+'[14]4-t-td'!J18+'[15]4-t-td'!J18+'[16]4-t-td'!J18+'[17]4-t-td'!J18+'[18]4-t-td'!J18+'[20]04'!J18+'[12]4-t-td'!J18+'[21]04'!J18</f>
        <v>71809173</v>
      </c>
      <c r="K18" s="650">
        <f>'[19]4COQUAN'!K18+'[10]M04'!K18+'[11]4-t-td'!K18+'[13]04'!K18+'[14]4-t-td'!K18+'[15]4-t-td'!K18+'[16]4-t-td'!K18+'[17]4-t-td'!K18+'[18]4-t-td'!K18+'[20]04'!K18+'[12]4-t-td'!K18+'[21]04'!K18</f>
        <v>0</v>
      </c>
      <c r="L18" s="650">
        <f>'[19]4COQUAN'!L18+'[10]M04'!L18+'[11]4-t-td'!L18+'[13]04'!L18+'[14]4-t-td'!L18+'[15]4-t-td'!L18+'[16]4-t-td'!L18+'[17]4-t-td'!L18+'[18]4-t-td'!L18+'[20]04'!L18+'[12]4-t-td'!L18+'[21]04'!L18</f>
        <v>2000</v>
      </c>
      <c r="M18" s="650">
        <f>'[19]4COQUAN'!M18+'[10]M04'!M18+'[11]4-t-td'!M18+'[13]04'!M18+'[14]4-t-td'!M18+'[15]4-t-td'!M18+'[16]4-t-td'!M18+'[17]4-t-td'!M18+'[18]4-t-td'!M18+'[20]04'!M18+'[12]4-t-td'!M18+'[21]04'!M18</f>
        <v>9959</v>
      </c>
      <c r="N18" s="650">
        <f>'[19]4COQUAN'!N18+'[10]M04'!N18+'[11]4-t-td'!N18+'[13]04'!N18+'[14]4-t-td'!N18+'[15]4-t-td'!N18+'[16]4-t-td'!N18+'[17]4-t-td'!N18+'[18]4-t-td'!N18+'[20]04'!N18+'[12]4-t-td'!N18+'[21]04'!N18</f>
        <v>0</v>
      </c>
      <c r="O18" s="650">
        <f>'[19]4COQUAN'!O18+'[10]M04'!O18+'[11]4-t-td'!O18+'[13]04'!O18+'[14]4-t-td'!O18+'[15]4-t-td'!O18+'[16]4-t-td'!O18+'[17]4-t-td'!O18+'[18]4-t-td'!O18+'[20]04'!O18+'[12]4-t-td'!O18+'[21]04'!O18</f>
        <v>0</v>
      </c>
      <c r="P18" s="453"/>
      <c r="Q18" s="411"/>
    </row>
    <row r="19" spans="1:17" ht="21" customHeight="1">
      <c r="A19" s="502" t="s">
        <v>55</v>
      </c>
      <c r="B19" s="428" t="s">
        <v>140</v>
      </c>
      <c r="C19" s="649">
        <f t="shared" si="3"/>
        <v>74412200</v>
      </c>
      <c r="D19" s="650">
        <f>'[19]4COQUAN'!D19+'[10]M04'!D19+'[11]4-t-td'!D19+'[13]04'!D19+'[14]4-t-td'!D19+'[15]4-t-td'!D19+'[16]4-t-td'!D19+'[17]4-t-td'!D19+'[18]4-t-td'!D19+'[20]04'!D19+'[12]4-t-td'!D19+'[21]04'!D19</f>
        <v>49852224</v>
      </c>
      <c r="E19" s="651">
        <f t="shared" si="4"/>
        <v>1661791</v>
      </c>
      <c r="F19" s="650">
        <f>'[19]4COQUAN'!F19+'[10]M04'!F19+'[11]4-t-td'!F19+'[13]04'!F19+'[14]4-t-td'!F19+'[15]4-t-td'!F19+'[16]4-t-td'!F19+'[17]4-t-td'!F19+'[18]4-t-td'!F19+'[20]04'!F19+'[12]4-t-td'!F19+'[21]04'!F19</f>
        <v>0</v>
      </c>
      <c r="G19" s="650">
        <f>'[19]4COQUAN'!G19+'[10]M04'!G19+'[11]4-t-td'!G19+'[13]04'!G19+'[14]4-t-td'!G19+'[15]4-t-td'!G19+'[16]4-t-td'!G19+'[17]4-t-td'!G19+'[18]4-t-td'!G19+'[20]04'!G19+'[12]4-t-td'!G19+'[21]04'!G19</f>
        <v>1661791</v>
      </c>
      <c r="H19" s="650">
        <f>'[19]4COQUAN'!H19+'[10]M04'!H19+'[11]4-t-td'!H19+'[13]04'!H19+'[14]4-t-td'!H19+'[15]4-t-td'!H19+'[16]4-t-td'!H19+'[17]4-t-td'!H19+'[18]4-t-td'!H19+'[20]04'!H19+'[12]4-t-td'!H19+'[21]04'!H19</f>
        <v>0</v>
      </c>
      <c r="I19" s="650">
        <f>'[19]4COQUAN'!I19+'[10]M04'!I19+'[11]4-t-td'!I19+'[13]04'!I19+'[14]4-t-td'!I19+'[15]4-t-td'!I19+'[16]4-t-td'!I19+'[17]4-t-td'!I19+'[18]4-t-td'!I19+'[20]04'!I19+'[12]4-t-td'!I19+'[21]04'!I19</f>
        <v>2183349</v>
      </c>
      <c r="J19" s="650">
        <f>'[19]4COQUAN'!J19+'[10]M04'!J19+'[11]4-t-td'!J19+'[13]04'!J19+'[14]4-t-td'!J19+'[15]4-t-td'!J19+'[16]4-t-td'!J19+'[17]4-t-td'!J19+'[18]4-t-td'!J19+'[20]04'!J19+'[12]4-t-td'!J19+'[21]04'!J19</f>
        <v>20619542</v>
      </c>
      <c r="K19" s="650">
        <f>'[19]4COQUAN'!K19+'[10]M04'!K19+'[11]4-t-td'!K19+'[13]04'!K19+'[14]4-t-td'!K19+'[15]4-t-td'!K19+'[16]4-t-td'!K19+'[17]4-t-td'!K19+'[18]4-t-td'!K19+'[20]04'!K19+'[12]4-t-td'!K19+'[21]04'!K19</f>
        <v>0</v>
      </c>
      <c r="L19" s="650">
        <f>'[19]4COQUAN'!L19+'[10]M04'!L19+'[11]4-t-td'!L19+'[13]04'!L19+'[14]4-t-td'!L19+'[15]4-t-td'!L19+'[16]4-t-td'!L19+'[17]4-t-td'!L19+'[18]4-t-td'!L19+'[20]04'!L19+'[12]4-t-td'!L19+'[21]04'!L19</f>
        <v>0</v>
      </c>
      <c r="M19" s="650">
        <f>'[19]4COQUAN'!M19+'[10]M04'!M19+'[11]4-t-td'!M19+'[13]04'!M19+'[14]4-t-td'!M19+'[15]4-t-td'!M19+'[16]4-t-td'!M19+'[17]4-t-td'!M19+'[18]4-t-td'!M19+'[20]04'!M19+'[12]4-t-td'!M19+'[21]04'!M19</f>
        <v>95294</v>
      </c>
      <c r="N19" s="650">
        <f>'[19]4COQUAN'!N19+'[10]M04'!N19+'[11]4-t-td'!N19+'[13]04'!N19+'[14]4-t-td'!N19+'[15]4-t-td'!N19+'[16]4-t-td'!N19+'[17]4-t-td'!N19+'[18]4-t-td'!N19+'[20]04'!N19+'[12]4-t-td'!N19+'[21]04'!N19</f>
        <v>0</v>
      </c>
      <c r="O19" s="650">
        <f>'[19]4COQUAN'!O19+'[10]M04'!O19+'[11]4-t-td'!O19+'[13]04'!O19+'[14]4-t-td'!O19+'[15]4-t-td'!O19+'[16]4-t-td'!O19+'[17]4-t-td'!O19+'[18]4-t-td'!O19+'[20]04'!O19+'[12]4-t-td'!O19+'[21]04'!O19</f>
        <v>0</v>
      </c>
      <c r="P19" s="453"/>
      <c r="Q19" s="411"/>
    </row>
    <row r="20" spans="1:17" ht="21" customHeight="1">
      <c r="A20" s="502" t="s">
        <v>141</v>
      </c>
      <c r="B20" s="428" t="s">
        <v>142</v>
      </c>
      <c r="C20" s="649">
        <f t="shared" si="3"/>
        <v>617471485</v>
      </c>
      <c r="D20" s="650">
        <f>'[19]4COQUAN'!D20+'[10]M04'!D20+'[11]4-t-td'!D20+'[13]04'!D20+'[14]4-t-td'!D20+'[15]4-t-td'!D20+'[16]4-t-td'!D20+'[17]4-t-td'!D20+'[18]4-t-td'!D20+'[20]04'!D20+'[12]4-t-td'!D20+'[21]04'!D20</f>
        <v>377275394</v>
      </c>
      <c r="E20" s="651">
        <f t="shared" si="4"/>
        <v>8913302</v>
      </c>
      <c r="F20" s="650">
        <f>'[19]4COQUAN'!F20+'[10]M04'!F20+'[11]4-t-td'!F20+'[13]04'!F20+'[14]4-t-td'!F20+'[15]4-t-td'!F20+'[16]4-t-td'!F20+'[17]4-t-td'!F20+'[18]4-t-td'!F20+'[20]04'!F20+'[12]4-t-td'!F20+'[21]04'!F20</f>
        <v>0</v>
      </c>
      <c r="G20" s="650">
        <f>'[19]4COQUAN'!G20+'[10]M04'!G20+'[11]4-t-td'!G20+'[13]04'!G20+'[14]4-t-td'!G20+'[15]4-t-td'!G20+'[16]4-t-td'!G20+'[17]4-t-td'!G20+'[18]4-t-td'!G20+'[20]04'!G20+'[12]4-t-td'!G20+'[21]04'!G20</f>
        <v>8913302</v>
      </c>
      <c r="H20" s="650">
        <f>'[19]4COQUAN'!H20+'[10]M04'!H20+'[11]4-t-td'!H20+'[13]04'!H20+'[14]4-t-td'!H20+'[15]4-t-td'!H20+'[16]4-t-td'!H20+'[17]4-t-td'!H20+'[18]4-t-td'!H20+'[20]04'!H20+'[12]4-t-td'!H20+'[21]04'!H20</f>
        <v>0</v>
      </c>
      <c r="I20" s="650">
        <f>'[19]4COQUAN'!I20+'[10]M04'!I20+'[11]4-t-td'!I20+'[13]04'!I20+'[14]4-t-td'!I20+'[15]4-t-td'!I20+'[16]4-t-td'!I20+'[17]4-t-td'!I20+'[18]4-t-td'!I20+'[20]04'!I20+'[12]4-t-td'!I20+'[21]04'!I20</f>
        <v>11045341</v>
      </c>
      <c r="J20" s="650">
        <f>'[19]4COQUAN'!J20+'[10]M04'!J20+'[11]4-t-td'!J20+'[13]04'!J20+'[14]4-t-td'!J20+'[15]4-t-td'!J20+'[16]4-t-td'!J20+'[17]4-t-td'!J20+'[18]4-t-td'!J20+'[20]04'!J20+'[12]4-t-td'!J20+'[21]04'!J20</f>
        <v>215221740</v>
      </c>
      <c r="K20" s="650">
        <f>'[19]4COQUAN'!K20+'[10]M04'!K20+'[11]4-t-td'!K20+'[13]04'!K20+'[14]4-t-td'!K20+'[15]4-t-td'!K20+'[16]4-t-td'!K20+'[17]4-t-td'!K20+'[18]4-t-td'!K20+'[20]04'!K20+'[12]4-t-td'!K20+'[21]04'!K20</f>
        <v>0</v>
      </c>
      <c r="L20" s="650">
        <f>'[19]4COQUAN'!L20+'[10]M04'!L20+'[11]4-t-td'!L20+'[13]04'!L20+'[14]4-t-td'!L20+'[15]4-t-td'!L20+'[16]4-t-td'!L20+'[17]4-t-td'!L20+'[18]4-t-td'!L20+'[20]04'!L20+'[12]4-t-td'!L20+'[21]04'!L20</f>
        <v>44004</v>
      </c>
      <c r="M20" s="650">
        <f>'[19]4COQUAN'!M20+'[10]M04'!M20+'[11]4-t-td'!M20+'[13]04'!M20+'[14]4-t-td'!M20+'[15]4-t-td'!M20+'[16]4-t-td'!M20+'[17]4-t-td'!M20+'[18]4-t-td'!M20+'[20]04'!M20+'[12]4-t-td'!M20+'[21]04'!M20</f>
        <v>4971704</v>
      </c>
      <c r="N20" s="650">
        <f>'[19]4COQUAN'!N20+'[10]M04'!N20+'[11]4-t-td'!N20+'[13]04'!N20+'[14]4-t-td'!N20+'[15]4-t-td'!N20+'[16]4-t-td'!N20+'[17]4-t-td'!N20+'[18]4-t-td'!N20+'[20]04'!N20+'[12]4-t-td'!N20+'[21]04'!N20</f>
        <v>0</v>
      </c>
      <c r="O20" s="650">
        <f>'[19]4COQUAN'!O20+'[10]M04'!O20+'[11]4-t-td'!O20+'[13]04'!O20+'[14]4-t-td'!O20+'[15]4-t-td'!O20+'[16]4-t-td'!O20+'[17]4-t-td'!O20+'[18]4-t-td'!O20+'[20]04'!O20+'[12]4-t-td'!O20+'[21]04'!O20</f>
        <v>0</v>
      </c>
      <c r="P20" s="453"/>
      <c r="Q20" s="411"/>
    </row>
    <row r="21" spans="1:17" ht="21" customHeight="1">
      <c r="A21" s="502" t="s">
        <v>143</v>
      </c>
      <c r="B21" s="428" t="s">
        <v>144</v>
      </c>
      <c r="C21" s="649">
        <f t="shared" si="3"/>
        <v>21946144</v>
      </c>
      <c r="D21" s="650">
        <f>'[19]4COQUAN'!D21+'[10]M04'!D21+'[11]4-t-td'!D21+'[13]04'!D21+'[14]4-t-td'!D21+'[15]4-t-td'!D21+'[16]4-t-td'!D21+'[17]4-t-td'!D21+'[18]4-t-td'!D21+'[20]04'!D21+'[12]4-t-td'!D21+'[21]04'!D21</f>
        <v>21221806</v>
      </c>
      <c r="E21" s="651">
        <f t="shared" si="4"/>
        <v>0</v>
      </c>
      <c r="F21" s="650">
        <f>'[19]4COQUAN'!F21+'[10]M04'!F21+'[11]4-t-td'!F21+'[13]04'!F21+'[14]4-t-td'!F21+'[15]4-t-td'!F21+'[16]4-t-td'!F21+'[17]4-t-td'!F21+'[18]4-t-td'!F21+'[20]04'!F21+'[12]4-t-td'!F21+'[21]04'!F21</f>
        <v>0</v>
      </c>
      <c r="G21" s="650">
        <f>'[19]4COQUAN'!G21+'[10]M04'!G21+'[11]4-t-td'!G21+'[13]04'!G21+'[14]4-t-td'!G21+'[15]4-t-td'!G21+'[16]4-t-td'!G21+'[17]4-t-td'!G21+'[18]4-t-td'!G21+'[20]04'!G21+'[12]4-t-td'!G21+'[21]04'!G21</f>
        <v>0</v>
      </c>
      <c r="H21" s="650">
        <f>'[19]4COQUAN'!H21+'[10]M04'!H21+'[11]4-t-td'!H21+'[13]04'!H21+'[14]4-t-td'!H21+'[15]4-t-td'!H21+'[16]4-t-td'!H21+'[17]4-t-td'!H21+'[18]4-t-td'!H21+'[20]04'!H21+'[12]4-t-td'!H21+'[21]04'!H21</f>
        <v>0</v>
      </c>
      <c r="I21" s="650">
        <f>'[19]4COQUAN'!I21+'[10]M04'!I21+'[11]4-t-td'!I21+'[13]04'!I21+'[14]4-t-td'!I21+'[15]4-t-td'!I21+'[16]4-t-td'!I21+'[17]4-t-td'!I21+'[18]4-t-td'!I21+'[20]04'!I21+'[12]4-t-td'!I21+'[21]04'!I21</f>
        <v>0</v>
      </c>
      <c r="J21" s="650">
        <f>'[19]4COQUAN'!J21+'[10]M04'!J21+'[11]4-t-td'!J21+'[13]04'!J21+'[14]4-t-td'!J21+'[15]4-t-td'!J21+'[16]4-t-td'!J21+'[17]4-t-td'!J21+'[18]4-t-td'!J21+'[20]04'!J21+'[12]4-t-td'!J21+'[21]04'!J21</f>
        <v>724338</v>
      </c>
      <c r="K21" s="650">
        <f>'[19]4COQUAN'!K21+'[10]M04'!K21+'[11]4-t-td'!K21+'[13]04'!K21+'[14]4-t-td'!K21+'[15]4-t-td'!K21+'[16]4-t-td'!K21+'[17]4-t-td'!K21+'[18]4-t-td'!K21+'[20]04'!K21+'[12]4-t-td'!K21+'[21]04'!K21</f>
        <v>0</v>
      </c>
      <c r="L21" s="650">
        <f>'[19]4COQUAN'!L21+'[10]M04'!L21+'[11]4-t-td'!L21+'[13]04'!L21+'[14]4-t-td'!L21+'[15]4-t-td'!L21+'[16]4-t-td'!L21+'[17]4-t-td'!L21+'[18]4-t-td'!L21+'[20]04'!L21+'[12]4-t-td'!L21+'[21]04'!L21</f>
        <v>0</v>
      </c>
      <c r="M21" s="650">
        <f>'[19]4COQUAN'!M21+'[10]M04'!M21+'[11]4-t-td'!M21+'[13]04'!M21+'[14]4-t-td'!M21+'[15]4-t-td'!M21+'[16]4-t-td'!M21+'[17]4-t-td'!M21+'[18]4-t-td'!M21+'[20]04'!M21+'[12]4-t-td'!M21+'[21]04'!M21</f>
        <v>0</v>
      </c>
      <c r="N21" s="650">
        <f>'[19]4COQUAN'!N21+'[10]M04'!N21+'[11]4-t-td'!N21+'[13]04'!N21+'[14]4-t-td'!N21+'[15]4-t-td'!N21+'[16]4-t-td'!N21+'[17]4-t-td'!N21+'[18]4-t-td'!N21+'[20]04'!N21+'[12]4-t-td'!N21+'[21]04'!N21</f>
        <v>0</v>
      </c>
      <c r="O21" s="650">
        <f>'[19]4COQUAN'!O21+'[10]M04'!O21+'[11]4-t-td'!O21+'[13]04'!O21+'[14]4-t-td'!O21+'[15]4-t-td'!O21+'[16]4-t-td'!O21+'[17]4-t-td'!O21+'[18]4-t-td'!O21+'[20]04'!O21+'[12]4-t-td'!O21+'[21]04'!O21</f>
        <v>0</v>
      </c>
      <c r="P21" s="453"/>
      <c r="Q21" s="411"/>
    </row>
    <row r="22" spans="1:17" ht="21" customHeight="1">
      <c r="A22" s="502" t="s">
        <v>145</v>
      </c>
      <c r="B22" s="428" t="s">
        <v>146</v>
      </c>
      <c r="C22" s="649">
        <f t="shared" si="3"/>
        <v>10741824</v>
      </c>
      <c r="D22" s="650">
        <f>'[19]4COQUAN'!D22+'[10]M04'!D22+'[11]4-t-td'!D22+'[13]04'!D22+'[14]4-t-td'!D22+'[15]4-t-td'!D22+'[16]4-t-td'!D22+'[17]4-t-td'!D22+'[18]4-t-td'!D22+'[20]04'!D22+'[12]4-t-td'!D22+'[21]04'!D22</f>
        <v>10741824</v>
      </c>
      <c r="E22" s="651">
        <f t="shared" si="4"/>
        <v>0</v>
      </c>
      <c r="F22" s="650">
        <f>'[19]4COQUAN'!F22+'[10]M04'!F22+'[11]4-t-td'!F22+'[13]04'!F22+'[14]4-t-td'!F22+'[15]4-t-td'!F22+'[16]4-t-td'!F22+'[17]4-t-td'!F22+'[18]4-t-td'!F22+'[20]04'!F22+'[12]4-t-td'!F22+'[21]04'!F22</f>
        <v>0</v>
      </c>
      <c r="G22" s="650">
        <f>'[19]4COQUAN'!G22+'[10]M04'!G22+'[11]4-t-td'!G22+'[13]04'!G22+'[14]4-t-td'!G22+'[15]4-t-td'!G22+'[16]4-t-td'!G22+'[17]4-t-td'!G22+'[18]4-t-td'!G22+'[20]04'!G22+'[12]4-t-td'!G22+'[21]04'!G22</f>
        <v>0</v>
      </c>
      <c r="H22" s="650">
        <f>'[19]4COQUAN'!H22+'[10]M04'!H22+'[11]4-t-td'!H22+'[13]04'!H22+'[14]4-t-td'!H22+'[15]4-t-td'!H22+'[16]4-t-td'!H22+'[17]4-t-td'!H22+'[18]4-t-td'!H22+'[20]04'!H22+'[12]4-t-td'!H22+'[21]04'!H22</f>
        <v>0</v>
      </c>
      <c r="I22" s="650">
        <f>'[19]4COQUAN'!I22+'[10]M04'!I22+'[11]4-t-td'!I22+'[13]04'!I22+'[14]4-t-td'!I22+'[15]4-t-td'!I22+'[16]4-t-td'!I22+'[17]4-t-td'!I22+'[18]4-t-td'!I22+'[20]04'!I22+'[12]4-t-td'!I22+'[21]04'!I22</f>
        <v>0</v>
      </c>
      <c r="J22" s="650">
        <f>'[19]4COQUAN'!J22+'[10]M04'!J22+'[11]4-t-td'!J22+'[13]04'!J22+'[14]4-t-td'!J22+'[15]4-t-td'!J22+'[16]4-t-td'!J22+'[17]4-t-td'!J22+'[18]4-t-td'!J22+'[20]04'!J22+'[12]4-t-td'!J22+'[21]04'!J22</f>
        <v>0</v>
      </c>
      <c r="K22" s="650">
        <f>'[19]4COQUAN'!K22+'[10]M04'!K22+'[11]4-t-td'!K22+'[13]04'!K22+'[14]4-t-td'!K22+'[15]4-t-td'!K22+'[16]4-t-td'!K22+'[17]4-t-td'!K22+'[18]4-t-td'!K22+'[20]04'!K22+'[12]4-t-td'!K22+'[21]04'!K22</f>
        <v>0</v>
      </c>
      <c r="L22" s="650">
        <f>'[19]4COQUAN'!L22+'[10]M04'!L22+'[11]4-t-td'!L22+'[13]04'!L22+'[14]4-t-td'!L22+'[15]4-t-td'!L22+'[16]4-t-td'!L22+'[17]4-t-td'!L22+'[18]4-t-td'!L22+'[20]04'!L22+'[12]4-t-td'!L22+'[21]04'!L22</f>
        <v>0</v>
      </c>
      <c r="M22" s="650">
        <f>'[19]4COQUAN'!M22+'[10]M04'!M22+'[11]4-t-td'!M22+'[13]04'!M22+'[14]4-t-td'!M22+'[15]4-t-td'!M22+'[16]4-t-td'!M22+'[17]4-t-td'!M22+'[18]4-t-td'!M22+'[20]04'!M22+'[12]4-t-td'!M22+'[21]04'!M22</f>
        <v>0</v>
      </c>
      <c r="N22" s="650">
        <f>'[19]4COQUAN'!N22+'[10]M04'!N22+'[11]4-t-td'!N22+'[13]04'!N22+'[14]4-t-td'!N22+'[15]4-t-td'!N22+'[16]4-t-td'!N22+'[17]4-t-td'!N22+'[18]4-t-td'!N22+'[20]04'!N22+'[12]4-t-td'!N22+'[21]04'!N22</f>
        <v>0</v>
      </c>
      <c r="O22" s="650">
        <f>'[19]4COQUAN'!O22+'[10]M04'!O22+'[11]4-t-td'!O22+'[13]04'!O22+'[14]4-t-td'!O22+'[15]4-t-td'!O22+'[16]4-t-td'!O22+'[17]4-t-td'!O22+'[18]4-t-td'!O22+'[20]04'!O22+'[12]4-t-td'!O22+'[21]04'!O22</f>
        <v>0</v>
      </c>
      <c r="P22" s="453"/>
      <c r="Q22" s="411"/>
    </row>
    <row r="23" spans="1:17" ht="25.5">
      <c r="A23" s="502" t="s">
        <v>147</v>
      </c>
      <c r="B23" s="430" t="s">
        <v>148</v>
      </c>
      <c r="C23" s="649">
        <f t="shared" si="3"/>
        <v>0</v>
      </c>
      <c r="D23" s="650">
        <f>'[19]4COQUAN'!D23+'[10]M04'!D23+'[11]4-t-td'!D23+'[13]04'!D23+'[14]4-t-td'!D23+'[15]4-t-td'!D23+'[16]4-t-td'!D23+'[17]4-t-td'!D23+'[18]4-t-td'!D23+'[20]04'!D23+'[12]4-t-td'!D23+'[21]04'!D23</f>
        <v>0</v>
      </c>
      <c r="E23" s="651">
        <f t="shared" si="4"/>
        <v>0</v>
      </c>
      <c r="F23" s="650">
        <f>'[19]4COQUAN'!F23+'[10]M04'!F23+'[11]4-t-td'!F23+'[13]04'!F23+'[14]4-t-td'!F23+'[15]4-t-td'!F23+'[16]4-t-td'!F23+'[17]4-t-td'!F23+'[18]4-t-td'!F23+'[20]04'!F23+'[12]4-t-td'!F23+'[21]04'!F23</f>
        <v>0</v>
      </c>
      <c r="G23" s="650">
        <f>'[19]4COQUAN'!G23+'[10]M04'!G23+'[11]4-t-td'!G23+'[13]04'!G23+'[14]4-t-td'!G23+'[15]4-t-td'!G23+'[16]4-t-td'!G23+'[17]4-t-td'!G23+'[18]4-t-td'!G23+'[20]04'!G23+'[12]4-t-td'!G23+'[21]04'!G23</f>
        <v>0</v>
      </c>
      <c r="H23" s="650">
        <f>'[19]4COQUAN'!H23+'[10]M04'!H23+'[11]4-t-td'!H23+'[13]04'!H23+'[14]4-t-td'!H23+'[15]4-t-td'!H23+'[16]4-t-td'!H23+'[17]4-t-td'!H23+'[18]4-t-td'!H23+'[20]04'!H23+'[12]4-t-td'!H23+'[21]04'!H23</f>
        <v>0</v>
      </c>
      <c r="I23" s="650">
        <f>'[19]4COQUAN'!I23+'[10]M04'!I23+'[11]4-t-td'!I23+'[13]04'!I23+'[14]4-t-td'!I23+'[15]4-t-td'!I23+'[16]4-t-td'!I23+'[17]4-t-td'!I23+'[18]4-t-td'!I23+'[20]04'!I23+'[12]4-t-td'!I23+'[21]04'!I23</f>
        <v>0</v>
      </c>
      <c r="J23" s="650">
        <f>'[19]4COQUAN'!J23+'[10]M04'!J23+'[11]4-t-td'!J23+'[13]04'!J23+'[14]4-t-td'!J23+'[15]4-t-td'!J23+'[16]4-t-td'!J23+'[17]4-t-td'!J23+'[18]4-t-td'!J23+'[20]04'!J23+'[12]4-t-td'!J23+'[21]04'!J23</f>
        <v>0</v>
      </c>
      <c r="K23" s="650">
        <f>'[19]4COQUAN'!K23+'[10]M04'!K23+'[11]4-t-td'!K23+'[13]04'!K23+'[14]4-t-td'!K23+'[15]4-t-td'!K23+'[16]4-t-td'!K23+'[17]4-t-td'!K23+'[18]4-t-td'!K23+'[20]04'!K23+'[12]4-t-td'!K23+'[21]04'!K23</f>
        <v>0</v>
      </c>
      <c r="L23" s="650">
        <f>'[19]4COQUAN'!L23+'[10]M04'!L23+'[11]4-t-td'!L23+'[13]04'!L23+'[14]4-t-td'!L23+'[15]4-t-td'!L23+'[16]4-t-td'!L23+'[17]4-t-td'!L23+'[18]4-t-td'!L23+'[20]04'!L23+'[12]4-t-td'!L23+'[21]04'!L23</f>
        <v>0</v>
      </c>
      <c r="M23" s="650">
        <f>'[19]4COQUAN'!M23+'[10]M04'!M23+'[11]4-t-td'!M23+'[13]04'!M23+'[14]4-t-td'!M23+'[15]4-t-td'!M23+'[16]4-t-td'!M23+'[17]4-t-td'!M23+'[18]4-t-td'!M23+'[20]04'!M23+'[12]4-t-td'!M23+'[21]04'!M23</f>
        <v>0</v>
      </c>
      <c r="N23" s="650">
        <f>'[19]4COQUAN'!N23+'[10]M04'!N23+'[11]4-t-td'!N23+'[13]04'!N23+'[14]4-t-td'!N23+'[15]4-t-td'!N23+'[16]4-t-td'!N23+'[17]4-t-td'!N23+'[18]4-t-td'!N23+'[20]04'!N23+'[12]4-t-td'!N23+'[21]04'!N23</f>
        <v>0</v>
      </c>
      <c r="O23" s="650">
        <f>'[19]4COQUAN'!O23+'[10]M04'!O23+'[11]4-t-td'!O23+'[13]04'!O23+'[14]4-t-td'!O23+'[15]4-t-td'!O23+'[16]4-t-td'!O23+'[17]4-t-td'!O23+'[18]4-t-td'!O23+'[20]04'!O23+'[12]4-t-td'!O23+'[21]04'!O23</f>
        <v>0</v>
      </c>
      <c r="P23" s="453"/>
      <c r="Q23" s="411"/>
    </row>
    <row r="24" spans="1:17" ht="21" customHeight="1">
      <c r="A24" s="502" t="s">
        <v>149</v>
      </c>
      <c r="B24" s="428" t="s">
        <v>150</v>
      </c>
      <c r="C24" s="649">
        <f t="shared" si="3"/>
        <v>1473257</v>
      </c>
      <c r="D24" s="650">
        <f>'[19]4COQUAN'!D24+'[10]M04'!D24+'[11]4-t-td'!D24+'[13]04'!D24+'[14]4-t-td'!D24+'[15]4-t-td'!D24+'[16]4-t-td'!D24+'[17]4-t-td'!D24+'[18]4-t-td'!D24+'[20]04'!D24+'[12]4-t-td'!D24+'[21]04'!D24</f>
        <v>1461257</v>
      </c>
      <c r="E24" s="651">
        <f t="shared" si="4"/>
        <v>0</v>
      </c>
      <c r="F24" s="650">
        <f>'[19]4COQUAN'!F24+'[10]M04'!F24+'[11]4-t-td'!F24+'[13]04'!F24+'[14]4-t-td'!F24+'[15]4-t-td'!F24+'[16]4-t-td'!F24+'[17]4-t-td'!F24+'[18]4-t-td'!F24+'[20]04'!F24+'[12]4-t-td'!F24+'[21]04'!F24</f>
        <v>0</v>
      </c>
      <c r="G24" s="650">
        <f>'[19]4COQUAN'!G24+'[10]M04'!G24+'[11]4-t-td'!G24+'[13]04'!G24+'[14]4-t-td'!G24+'[15]4-t-td'!G24+'[16]4-t-td'!G24+'[17]4-t-td'!G24+'[18]4-t-td'!G24+'[20]04'!G24+'[12]4-t-td'!G24+'[21]04'!G24</f>
        <v>0</v>
      </c>
      <c r="H24" s="650">
        <f>'[19]4COQUAN'!H24+'[10]M04'!H24+'[11]4-t-td'!H24+'[13]04'!H24+'[14]4-t-td'!H24+'[15]4-t-td'!H24+'[16]4-t-td'!H24+'[17]4-t-td'!H24+'[18]4-t-td'!H24+'[20]04'!H24+'[12]4-t-td'!H24+'[21]04'!H24</f>
        <v>0</v>
      </c>
      <c r="I24" s="650">
        <f>'[19]4COQUAN'!I24+'[10]M04'!I24+'[11]4-t-td'!I24+'[13]04'!I24+'[14]4-t-td'!I24+'[15]4-t-td'!I24+'[16]4-t-td'!I24+'[17]4-t-td'!I24+'[18]4-t-td'!I24+'[20]04'!I24+'[12]4-t-td'!I24+'[21]04'!I24</f>
        <v>12000</v>
      </c>
      <c r="J24" s="650">
        <f>'[19]4COQUAN'!J24+'[10]M04'!J24+'[11]4-t-td'!J24+'[13]04'!J24+'[14]4-t-td'!J24+'[15]4-t-td'!J24+'[16]4-t-td'!J24+'[17]4-t-td'!J24+'[18]4-t-td'!J24+'[20]04'!J24+'[12]4-t-td'!J24+'[21]04'!J24</f>
        <v>0</v>
      </c>
      <c r="K24" s="650">
        <f>'[19]4COQUAN'!K24+'[10]M04'!K24+'[11]4-t-td'!K24+'[13]04'!K24+'[14]4-t-td'!K24+'[15]4-t-td'!K24+'[16]4-t-td'!K24+'[17]4-t-td'!K24+'[18]4-t-td'!K24+'[20]04'!K24+'[12]4-t-td'!K24+'[21]04'!K24</f>
        <v>0</v>
      </c>
      <c r="L24" s="650">
        <f>'[19]4COQUAN'!L24+'[10]M04'!L24+'[11]4-t-td'!L24+'[13]04'!L24+'[14]4-t-td'!L24+'[15]4-t-td'!L24+'[16]4-t-td'!L24+'[17]4-t-td'!L24+'[18]4-t-td'!L24+'[20]04'!L24+'[12]4-t-td'!L24+'[21]04'!L24</f>
        <v>0</v>
      </c>
      <c r="M24" s="650">
        <f>'[19]4COQUAN'!M24+'[10]M04'!M24+'[11]4-t-td'!M24+'[13]04'!M24+'[14]4-t-td'!M24+'[15]4-t-td'!M24+'[16]4-t-td'!M24+'[17]4-t-td'!M24+'[18]4-t-td'!M24+'[20]04'!M24+'[12]4-t-td'!M24+'[21]04'!M24</f>
        <v>0</v>
      </c>
      <c r="N24" s="650">
        <f>'[19]4COQUAN'!N24+'[10]M04'!N24+'[11]4-t-td'!N24+'[13]04'!N24+'[14]4-t-td'!N24+'[15]4-t-td'!N24+'[16]4-t-td'!N24+'[17]4-t-td'!N24+'[18]4-t-td'!N24+'[20]04'!N24+'[12]4-t-td'!N24+'[21]04'!N24</f>
        <v>0</v>
      </c>
      <c r="O24" s="650">
        <f>'[19]4COQUAN'!O24+'[10]M04'!O24+'[11]4-t-td'!O24+'[13]04'!O24+'[14]4-t-td'!O24+'[15]4-t-td'!O24+'[16]4-t-td'!O24+'[17]4-t-td'!O24+'[18]4-t-td'!O24+'[20]04'!O24+'[12]4-t-td'!O24+'[21]04'!O24</f>
        <v>0</v>
      </c>
      <c r="P24" s="453"/>
      <c r="Q24" s="411"/>
    </row>
    <row r="25" spans="1:17" ht="21" customHeight="1">
      <c r="A25" s="503" t="s">
        <v>53</v>
      </c>
      <c r="B25" s="395" t="s">
        <v>151</v>
      </c>
      <c r="C25" s="649">
        <f t="shared" si="3"/>
        <v>479210664</v>
      </c>
      <c r="D25" s="650">
        <f>'[19]4COQUAN'!D25+'[10]M04'!D25+'[11]4-t-td'!D25+'[13]04'!D25+'[14]4-t-td'!D25+'[15]4-t-td'!D25+'[16]4-t-td'!D25+'[17]4-t-td'!D25+'[18]4-t-td'!D25+'[20]04'!D25+'[12]4-t-td'!D25+'[21]04'!D25</f>
        <v>342967506</v>
      </c>
      <c r="E25" s="651">
        <f t="shared" si="4"/>
        <v>34434457</v>
      </c>
      <c r="F25" s="650">
        <f>'[19]4COQUAN'!F25+'[10]M04'!F25+'[11]4-t-td'!F25+'[13]04'!F25+'[14]4-t-td'!F25+'[15]4-t-td'!F25+'[16]4-t-td'!F25+'[17]4-t-td'!F25+'[18]4-t-td'!F25+'[20]04'!F25+'[12]4-t-td'!F25+'[21]04'!F25</f>
        <v>0</v>
      </c>
      <c r="G25" s="650">
        <f>'[19]4COQUAN'!G25+'[10]M04'!G25+'[11]4-t-td'!G25+'[13]04'!G25+'[14]4-t-td'!G25+'[15]4-t-td'!G25+'[16]4-t-td'!G25+'[17]4-t-td'!G25+'[18]4-t-td'!G25+'[20]04'!G25+'[12]4-t-td'!G25+'[21]04'!G25</f>
        <v>34434457</v>
      </c>
      <c r="H25" s="650">
        <f>'[19]4COQUAN'!H25+'[10]M04'!H25+'[11]4-t-td'!H25+'[13]04'!H25+'[14]4-t-td'!H25+'[15]4-t-td'!H25+'[16]4-t-td'!H25+'[17]4-t-td'!H25+'[18]4-t-td'!H25+'[20]04'!H25+'[12]4-t-td'!H25+'[21]04'!H25</f>
        <v>0</v>
      </c>
      <c r="I25" s="650">
        <f>'[19]4COQUAN'!I25+'[10]M04'!I25+'[11]4-t-td'!I25+'[13]04'!I25+'[14]4-t-td'!I25+'[15]4-t-td'!I25+'[16]4-t-td'!I25+'[17]4-t-td'!I25+'[18]4-t-td'!I25+'[20]04'!I25+'[12]4-t-td'!I25+'[21]04'!I25</f>
        <v>1412016</v>
      </c>
      <c r="J25" s="650">
        <f>'[19]4COQUAN'!J25+'[10]M04'!J25+'[11]4-t-td'!J25+'[13]04'!J25+'[14]4-t-td'!J25+'[15]4-t-td'!J25+'[16]4-t-td'!J25+'[17]4-t-td'!J25+'[18]4-t-td'!J25+'[20]04'!J25+'[12]4-t-td'!J25+'[21]04'!J25</f>
        <v>99909477</v>
      </c>
      <c r="K25" s="650">
        <f>'[19]4COQUAN'!K25+'[10]M04'!K25+'[11]4-t-td'!K25+'[13]04'!K25+'[14]4-t-td'!K25+'[15]4-t-td'!K25+'[16]4-t-td'!K25+'[17]4-t-td'!K25+'[18]4-t-td'!K25+'[20]04'!K25+'[12]4-t-td'!K25+'[21]04'!K25</f>
        <v>0</v>
      </c>
      <c r="L25" s="650">
        <f>'[19]4COQUAN'!L25+'[10]M04'!L25+'[11]4-t-td'!L25+'[13]04'!L25+'[14]4-t-td'!L25+'[15]4-t-td'!L25+'[16]4-t-td'!L25+'[17]4-t-td'!L25+'[18]4-t-td'!L25+'[20]04'!L25+'[12]4-t-td'!L25+'[21]04'!L25</f>
        <v>187950</v>
      </c>
      <c r="M25" s="650">
        <f>'[19]4COQUAN'!M25+'[10]M04'!M25+'[11]4-t-td'!M25+'[13]04'!M25+'[14]4-t-td'!M25+'[15]4-t-td'!M25+'[16]4-t-td'!M25+'[17]4-t-td'!M25+'[18]4-t-td'!M25+'[20]04'!M25+'[12]4-t-td'!M25+'[21]04'!M25</f>
        <v>299258</v>
      </c>
      <c r="N25" s="650">
        <f>'[19]4COQUAN'!N25+'[10]M04'!N25+'[11]4-t-td'!N25+'[13]04'!N25+'[14]4-t-td'!N25+'[15]4-t-td'!N25+'[16]4-t-td'!N25+'[17]4-t-td'!N25+'[18]4-t-td'!N25+'[20]04'!N25+'[12]4-t-td'!N25+'[21]04'!N25</f>
        <v>0</v>
      </c>
      <c r="O25" s="650">
        <f>'[19]4COQUAN'!O25+'[10]M04'!O25+'[11]4-t-td'!O25+'[13]04'!O25+'[14]4-t-td'!O25+'[15]4-t-td'!O25+'[16]4-t-td'!O25+'[17]4-t-td'!O25+'[18]4-t-td'!O25+'[20]04'!O25+'[12]4-t-td'!O25+'[21]04'!O25</f>
        <v>0</v>
      </c>
      <c r="P25" s="453"/>
      <c r="Q25" s="411"/>
    </row>
    <row r="26" spans="1:17" ht="26.25">
      <c r="A26" s="529" t="s">
        <v>555</v>
      </c>
      <c r="B26" s="467" t="s">
        <v>152</v>
      </c>
      <c r="C26" s="679">
        <f>(C18+C19)/C17</f>
        <v>0.2550464559480116</v>
      </c>
      <c r="D26" s="679">
        <f aca="true" t="shared" si="5" ref="D26:N26">(D18+D19)/D17</f>
        <v>0.22911238258532765</v>
      </c>
      <c r="E26" s="679">
        <f t="shared" si="5"/>
        <v>0.25783050548831277</v>
      </c>
      <c r="F26" s="679" t="e">
        <f t="shared" si="5"/>
        <v>#DIV/0!</v>
      </c>
      <c r="G26" s="679">
        <f t="shared" si="5"/>
        <v>0.25783050548831277</v>
      </c>
      <c r="H26" s="679" t="e">
        <f t="shared" si="5"/>
        <v>#DIV/0!</v>
      </c>
      <c r="I26" s="679">
        <f t="shared" si="5"/>
        <v>0.3281859556978518</v>
      </c>
      <c r="J26" s="679">
        <f t="shared" si="5"/>
        <v>0.2997285027768142</v>
      </c>
      <c r="K26" s="679" t="e">
        <f t="shared" si="5"/>
        <v>#DIV/0!</v>
      </c>
      <c r="L26" s="679">
        <f t="shared" si="5"/>
        <v>0.043474480479958263</v>
      </c>
      <c r="M26" s="679">
        <f t="shared" si="5"/>
        <v>0.020731512990951075</v>
      </c>
      <c r="N26" s="679" t="e">
        <f t="shared" si="5"/>
        <v>#DIV/0!</v>
      </c>
      <c r="O26" s="528" t="e">
        <f>(O18+O19)/O17</f>
        <v>#DIV/0!</v>
      </c>
      <c r="P26" s="453"/>
      <c r="Q26" s="411"/>
    </row>
  </sheetData>
  <sheetProtection sheet="1"/>
  <mergeCells count="27">
    <mergeCell ref="A6:B9"/>
    <mergeCell ref="H7:H9"/>
    <mergeCell ref="P8:Q8"/>
    <mergeCell ref="A10:B10"/>
    <mergeCell ref="C6:C9"/>
    <mergeCell ref="D6:O6"/>
    <mergeCell ref="D7:D9"/>
    <mergeCell ref="E7:G7"/>
    <mergeCell ref="J7:J9"/>
    <mergeCell ref="K7:K9"/>
    <mergeCell ref="I7:I9"/>
    <mergeCell ref="E8:E9"/>
    <mergeCell ref="F8:G8"/>
    <mergeCell ref="L7:L9"/>
    <mergeCell ref="L4:O4"/>
    <mergeCell ref="N7:N9"/>
    <mergeCell ref="O7:O9"/>
    <mergeCell ref="M7:M9"/>
    <mergeCell ref="L3:O3"/>
    <mergeCell ref="D1:K1"/>
    <mergeCell ref="A1:B1"/>
    <mergeCell ref="A2:C2"/>
    <mergeCell ref="L1:O1"/>
    <mergeCell ref="L2:O2"/>
    <mergeCell ref="A3:B3"/>
    <mergeCell ref="D2:K2"/>
    <mergeCell ref="D3:K3"/>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885" t="s">
        <v>36</v>
      </c>
      <c r="B1" s="885"/>
      <c r="C1" s="885"/>
      <c r="D1" s="885"/>
      <c r="E1" s="877" t="s">
        <v>481</v>
      </c>
      <c r="F1" s="877"/>
      <c r="G1" s="877"/>
      <c r="H1" s="877"/>
      <c r="I1" s="877"/>
      <c r="J1" s="877"/>
      <c r="K1" s="877"/>
      <c r="L1" s="40" t="s">
        <v>457</v>
      </c>
      <c r="M1" s="40"/>
      <c r="N1" s="40"/>
      <c r="O1" s="41"/>
      <c r="P1" s="41"/>
    </row>
    <row r="2" spans="1:16" ht="15.75" customHeight="1">
      <c r="A2" s="872" t="s">
        <v>343</v>
      </c>
      <c r="B2" s="872"/>
      <c r="C2" s="872"/>
      <c r="D2" s="872"/>
      <c r="E2" s="877"/>
      <c r="F2" s="877"/>
      <c r="G2" s="877"/>
      <c r="H2" s="877"/>
      <c r="I2" s="877"/>
      <c r="J2" s="877"/>
      <c r="K2" s="877"/>
      <c r="L2" s="876" t="s">
        <v>360</v>
      </c>
      <c r="M2" s="876"/>
      <c r="N2" s="876"/>
      <c r="O2" s="44"/>
      <c r="P2" s="41"/>
    </row>
    <row r="3" spans="1:16" ht="18" customHeight="1">
      <c r="A3" s="872" t="s">
        <v>344</v>
      </c>
      <c r="B3" s="872"/>
      <c r="C3" s="872"/>
      <c r="D3" s="872"/>
      <c r="E3" s="871" t="s">
        <v>477</v>
      </c>
      <c r="F3" s="871"/>
      <c r="G3" s="871"/>
      <c r="H3" s="871"/>
      <c r="I3" s="871"/>
      <c r="J3" s="871"/>
      <c r="K3" s="45"/>
      <c r="L3" s="887" t="s">
        <v>476</v>
      </c>
      <c r="M3" s="887"/>
      <c r="N3" s="887"/>
      <c r="O3" s="41"/>
      <c r="P3" s="41"/>
    </row>
    <row r="4" spans="1:16" ht="21" customHeight="1">
      <c r="A4" s="886" t="s">
        <v>363</v>
      </c>
      <c r="B4" s="886"/>
      <c r="C4" s="886"/>
      <c r="D4" s="886"/>
      <c r="E4" s="48"/>
      <c r="F4" s="49"/>
      <c r="G4" s="50"/>
      <c r="H4" s="50"/>
      <c r="I4" s="50"/>
      <c r="J4" s="50"/>
      <c r="K4" s="41"/>
      <c r="L4" s="876" t="s">
        <v>355</v>
      </c>
      <c r="M4" s="876"/>
      <c r="N4" s="876"/>
      <c r="O4" s="44"/>
      <c r="P4" s="41"/>
    </row>
    <row r="5" spans="1:16" ht="18" customHeight="1">
      <c r="A5" s="50"/>
      <c r="B5" s="41"/>
      <c r="C5" s="51"/>
      <c r="D5" s="870"/>
      <c r="E5" s="870"/>
      <c r="F5" s="870"/>
      <c r="G5" s="870"/>
      <c r="H5" s="870"/>
      <c r="I5" s="870"/>
      <c r="J5" s="870"/>
      <c r="K5" s="870"/>
      <c r="L5" s="52" t="s">
        <v>364</v>
      </c>
      <c r="M5" s="52"/>
      <c r="N5" s="52"/>
      <c r="O5" s="41"/>
      <c r="P5" s="41"/>
    </row>
    <row r="6" spans="1:18" ht="33" customHeight="1">
      <c r="A6" s="880" t="s">
        <v>72</v>
      </c>
      <c r="B6" s="881"/>
      <c r="C6" s="884" t="s">
        <v>365</v>
      </c>
      <c r="D6" s="884"/>
      <c r="E6" s="884"/>
      <c r="F6" s="884"/>
      <c r="G6" s="873" t="s">
        <v>7</v>
      </c>
      <c r="H6" s="874"/>
      <c r="I6" s="874"/>
      <c r="J6" s="874"/>
      <c r="K6" s="874"/>
      <c r="L6" s="874"/>
      <c r="M6" s="874"/>
      <c r="N6" s="875"/>
      <c r="O6" s="862" t="s">
        <v>366</v>
      </c>
      <c r="P6" s="863"/>
      <c r="Q6" s="863"/>
      <c r="R6" s="864"/>
    </row>
    <row r="7" spans="1:18" ht="29.25" customHeight="1">
      <c r="A7" s="882"/>
      <c r="B7" s="883"/>
      <c r="C7" s="884"/>
      <c r="D7" s="884"/>
      <c r="E7" s="884"/>
      <c r="F7" s="884"/>
      <c r="G7" s="873" t="s">
        <v>367</v>
      </c>
      <c r="H7" s="874"/>
      <c r="I7" s="874"/>
      <c r="J7" s="875"/>
      <c r="K7" s="873" t="s">
        <v>110</v>
      </c>
      <c r="L7" s="874"/>
      <c r="M7" s="874"/>
      <c r="N7" s="875"/>
      <c r="O7" s="54" t="s">
        <v>368</v>
      </c>
      <c r="P7" s="54" t="s">
        <v>369</v>
      </c>
      <c r="Q7" s="865" t="s">
        <v>370</v>
      </c>
      <c r="R7" s="865" t="s">
        <v>371</v>
      </c>
    </row>
    <row r="8" spans="1:18" ht="26.25" customHeight="1">
      <c r="A8" s="882"/>
      <c r="B8" s="883"/>
      <c r="C8" s="860" t="s">
        <v>107</v>
      </c>
      <c r="D8" s="897"/>
      <c r="E8" s="860" t="s">
        <v>106</v>
      </c>
      <c r="F8" s="897"/>
      <c r="G8" s="860" t="s">
        <v>108</v>
      </c>
      <c r="H8" s="861"/>
      <c r="I8" s="860" t="s">
        <v>109</v>
      </c>
      <c r="J8" s="861"/>
      <c r="K8" s="860" t="s">
        <v>111</v>
      </c>
      <c r="L8" s="861"/>
      <c r="M8" s="860" t="s">
        <v>112</v>
      </c>
      <c r="N8" s="861"/>
      <c r="O8" s="867" t="s">
        <v>372</v>
      </c>
      <c r="P8" s="868" t="s">
        <v>373</v>
      </c>
      <c r="Q8" s="865"/>
      <c r="R8" s="865"/>
    </row>
    <row r="9" spans="1:18" ht="30.75" customHeight="1">
      <c r="A9" s="882"/>
      <c r="B9" s="883"/>
      <c r="C9" s="55" t="s">
        <v>3</v>
      </c>
      <c r="D9" s="53" t="s">
        <v>10</v>
      </c>
      <c r="E9" s="53" t="s">
        <v>3</v>
      </c>
      <c r="F9" s="53" t="s">
        <v>10</v>
      </c>
      <c r="G9" s="56" t="s">
        <v>3</v>
      </c>
      <c r="H9" s="56" t="s">
        <v>10</v>
      </c>
      <c r="I9" s="56" t="s">
        <v>3</v>
      </c>
      <c r="J9" s="56" t="s">
        <v>10</v>
      </c>
      <c r="K9" s="56" t="s">
        <v>3</v>
      </c>
      <c r="L9" s="56" t="s">
        <v>10</v>
      </c>
      <c r="M9" s="56" t="s">
        <v>3</v>
      </c>
      <c r="N9" s="56" t="s">
        <v>10</v>
      </c>
      <c r="O9" s="867"/>
      <c r="P9" s="869"/>
      <c r="Q9" s="866"/>
      <c r="R9" s="866"/>
    </row>
    <row r="10" spans="1:18" s="61" customFormat="1" ht="18" customHeight="1">
      <c r="A10" s="890" t="s">
        <v>6</v>
      </c>
      <c r="B10" s="890"/>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893" t="s">
        <v>374</v>
      </c>
      <c r="B11" s="894"/>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878" t="s">
        <v>478</v>
      </c>
      <c r="B12" s="879"/>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891" t="s">
        <v>38</v>
      </c>
      <c r="B13" s="892"/>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375</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376</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377</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378</v>
      </c>
    </row>
    <row r="18" spans="1:18" s="79" customFormat="1" ht="18" customHeight="1">
      <c r="A18" s="75" t="s">
        <v>58</v>
      </c>
      <c r="B18" s="76" t="s">
        <v>379</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380</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381</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382</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383</v>
      </c>
      <c r="AK21" s="61" t="s">
        <v>384</v>
      </c>
      <c r="AL21" s="61" t="s">
        <v>385</v>
      </c>
      <c r="AM21" s="72" t="s">
        <v>386</v>
      </c>
    </row>
    <row r="22" spans="1:39" s="61" customFormat="1" ht="18" customHeight="1">
      <c r="A22" s="75" t="s">
        <v>76</v>
      </c>
      <c r="B22" s="76" t="s">
        <v>387</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388</v>
      </c>
    </row>
    <row r="23" spans="1:18" s="61" customFormat="1" ht="18" customHeight="1">
      <c r="A23" s="75" t="s">
        <v>77</v>
      </c>
      <c r="B23" s="76" t="s">
        <v>389</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390</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383</v>
      </c>
    </row>
    <row r="25" spans="1:36" s="61" customFormat="1" ht="18" customHeight="1">
      <c r="A25" s="75" t="s">
        <v>101</v>
      </c>
      <c r="B25" s="76" t="s">
        <v>391</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392</v>
      </c>
    </row>
    <row r="26" spans="1:44" s="61" customFormat="1" ht="18" customHeight="1">
      <c r="A26" s="75" t="s">
        <v>102</v>
      </c>
      <c r="B26" s="76" t="s">
        <v>393</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889" t="s">
        <v>479</v>
      </c>
      <c r="C28" s="889"/>
      <c r="D28" s="889"/>
      <c r="E28" s="889"/>
      <c r="F28" s="84"/>
      <c r="G28" s="85"/>
      <c r="H28" s="85"/>
      <c r="I28" s="85"/>
      <c r="J28" s="889" t="s">
        <v>480</v>
      </c>
      <c r="K28" s="889"/>
      <c r="L28" s="889"/>
      <c r="M28" s="889"/>
      <c r="N28" s="889"/>
      <c r="O28" s="86"/>
      <c r="P28" s="86"/>
      <c r="AG28" s="87" t="s">
        <v>395</v>
      </c>
      <c r="AI28" s="88">
        <f>82/88</f>
        <v>0.9318181818181818</v>
      </c>
    </row>
    <row r="29" spans="1:16" s="94" customFormat="1" ht="19.5" customHeight="1">
      <c r="A29" s="89"/>
      <c r="B29" s="888" t="s">
        <v>43</v>
      </c>
      <c r="C29" s="888"/>
      <c r="D29" s="888"/>
      <c r="E29" s="888"/>
      <c r="F29" s="91"/>
      <c r="G29" s="92"/>
      <c r="H29" s="92"/>
      <c r="I29" s="92"/>
      <c r="J29" s="888" t="s">
        <v>396</v>
      </c>
      <c r="K29" s="888"/>
      <c r="L29" s="888"/>
      <c r="M29" s="888"/>
      <c r="N29" s="888"/>
      <c r="O29" s="93"/>
      <c r="P29" s="93"/>
    </row>
    <row r="30" spans="1:16" s="94" customFormat="1" ht="19.5" customHeight="1">
      <c r="A30" s="89"/>
      <c r="B30" s="898"/>
      <c r="C30" s="898"/>
      <c r="D30" s="898"/>
      <c r="E30" s="91"/>
      <c r="F30" s="91"/>
      <c r="G30" s="92"/>
      <c r="H30" s="92"/>
      <c r="I30" s="92"/>
      <c r="J30" s="899"/>
      <c r="K30" s="899"/>
      <c r="L30" s="899"/>
      <c r="M30" s="899"/>
      <c r="N30" s="899"/>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901" t="s">
        <v>397</v>
      </c>
      <c r="C32" s="901"/>
      <c r="D32" s="901"/>
      <c r="E32" s="901"/>
      <c r="F32" s="96"/>
      <c r="G32" s="97"/>
      <c r="H32" s="97"/>
      <c r="I32" s="97"/>
      <c r="J32" s="900" t="s">
        <v>397</v>
      </c>
      <c r="K32" s="900"/>
      <c r="L32" s="900"/>
      <c r="M32" s="900"/>
      <c r="N32" s="900"/>
      <c r="O32" s="93"/>
      <c r="P32" s="93"/>
    </row>
    <row r="33" spans="1:16" s="94" customFormat="1" ht="19.5" customHeight="1">
      <c r="A33" s="89"/>
      <c r="B33" s="888" t="s">
        <v>398</v>
      </c>
      <c r="C33" s="888"/>
      <c r="D33" s="888"/>
      <c r="E33" s="888"/>
      <c r="F33" s="91"/>
      <c r="G33" s="92"/>
      <c r="H33" s="92"/>
      <c r="I33" s="92"/>
      <c r="J33" s="90"/>
      <c r="K33" s="888" t="s">
        <v>398</v>
      </c>
      <c r="L33" s="888"/>
      <c r="M33" s="888"/>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895" t="s">
        <v>351</v>
      </c>
      <c r="C36" s="895"/>
      <c r="D36" s="895"/>
      <c r="E36" s="895"/>
      <c r="F36" s="100"/>
      <c r="G36" s="100"/>
      <c r="H36" s="100"/>
      <c r="I36" s="100"/>
      <c r="J36" s="896" t="s">
        <v>352</v>
      </c>
      <c r="K36" s="896"/>
      <c r="L36" s="896"/>
      <c r="M36" s="896"/>
      <c r="N36" s="896"/>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B30:D30"/>
    <mergeCell ref="J30:N30"/>
    <mergeCell ref="J32:N32"/>
    <mergeCell ref="B32:E32"/>
    <mergeCell ref="B33:E33"/>
    <mergeCell ref="M8:N8"/>
    <mergeCell ref="K33:M33"/>
    <mergeCell ref="B28:E28"/>
    <mergeCell ref="J28:N28"/>
    <mergeCell ref="J29:N29"/>
    <mergeCell ref="A10:B10"/>
    <mergeCell ref="I8:J8"/>
    <mergeCell ref="A13:B13"/>
    <mergeCell ref="A11:B11"/>
    <mergeCell ref="L2:N2"/>
    <mergeCell ref="E1:K2"/>
    <mergeCell ref="A12:B12"/>
    <mergeCell ref="A6:B9"/>
    <mergeCell ref="C6:F7"/>
    <mergeCell ref="A1:D1"/>
    <mergeCell ref="A4:D4"/>
    <mergeCell ref="A2:D2"/>
    <mergeCell ref="L3:N3"/>
    <mergeCell ref="L4:N4"/>
    <mergeCell ref="D5:K5"/>
    <mergeCell ref="E3:J3"/>
    <mergeCell ref="A3:D3"/>
    <mergeCell ref="K7:N7"/>
    <mergeCell ref="G6:N6"/>
    <mergeCell ref="G7:J7"/>
    <mergeCell ref="K8:L8"/>
    <mergeCell ref="O6:R6"/>
    <mergeCell ref="R7:R9"/>
    <mergeCell ref="Q7:Q9"/>
    <mergeCell ref="O8:O9"/>
    <mergeCell ref="P8:P9"/>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zoomScale="85" zoomScaleNormal="85" zoomScaleSheetLayoutView="85" zoomScalePageLayoutView="0" workbookViewId="0" topLeftCell="A22">
      <selection activeCell="I19" sqref="I19"/>
    </sheetView>
  </sheetViews>
  <sheetFormatPr defaultColWidth="9.00390625" defaultRowHeight="15.75"/>
  <cols>
    <col min="1" max="1" width="4.25390625" style="420" customWidth="1"/>
    <col min="2" max="2" width="46.375" style="420" customWidth="1"/>
    <col min="3" max="3" width="40.00390625" style="420" customWidth="1"/>
    <col min="4" max="16384" width="9.00390625" style="420" customWidth="1"/>
  </cols>
  <sheetData>
    <row r="1" spans="1:3" s="434" customFormat="1" ht="36" customHeight="1">
      <c r="A1" s="1181" t="s">
        <v>205</v>
      </c>
      <c r="B1" s="1182"/>
      <c r="C1" s="1182"/>
    </row>
    <row r="2" spans="1:3" s="469" customFormat="1" ht="19.5" customHeight="1">
      <c r="A2" s="1183" t="s">
        <v>70</v>
      </c>
      <c r="B2" s="1184"/>
      <c r="C2" s="468" t="s">
        <v>341</v>
      </c>
    </row>
    <row r="3" spans="1:3" s="442" customFormat="1" ht="18.75" customHeight="1">
      <c r="A3" s="1196" t="s">
        <v>6</v>
      </c>
      <c r="B3" s="1197"/>
      <c r="C3" s="439">
        <v>1</v>
      </c>
    </row>
    <row r="4" spans="1:3" s="442" customFormat="1" ht="19.5" customHeight="1">
      <c r="A4" s="439" t="s">
        <v>52</v>
      </c>
      <c r="B4" s="516" t="s">
        <v>572</v>
      </c>
      <c r="C4" s="642">
        <f>SUM(C5:C13)</f>
        <v>21946144</v>
      </c>
    </row>
    <row r="5" spans="1:3" s="26" customFormat="1" ht="19.5" customHeight="1">
      <c r="A5" s="443" t="s">
        <v>54</v>
      </c>
      <c r="B5" s="517" t="s">
        <v>168</v>
      </c>
      <c r="C5" s="673">
        <f>'[19]4cquanptich'!C5+'[10]M04.1'!C5+'[11]pt-4'!C5+'[13]PT04'!C5+'[14]pt-4'!C5+'[15]pt-4'!C5+'[16]pt-4'!C5+'[17]pt-4'!C5+'[18]pt-4'!C5+'[20]PT04'!C5+'[12]pt-4'!C5+'[21]PT04'!C5</f>
        <v>4243608</v>
      </c>
    </row>
    <row r="6" spans="1:3" s="26" customFormat="1" ht="19.5" customHeight="1">
      <c r="A6" s="444" t="s">
        <v>55</v>
      </c>
      <c r="B6" s="517" t="s">
        <v>170</v>
      </c>
      <c r="C6" s="673">
        <f>'[19]4cquanptich'!C6+'[10]M04.1'!C6+'[11]pt-4'!C6+'[13]PT04'!C6+'[14]pt-4'!C6+'[15]pt-4'!C6+'[16]pt-4'!C6+'[17]pt-4'!C6+'[18]pt-4'!C6+'[20]PT04'!C6+'[12]pt-4'!C6+'[21]PT04'!C6</f>
        <v>1611185</v>
      </c>
    </row>
    <row r="7" spans="1:3" s="26" customFormat="1" ht="19.5" customHeight="1">
      <c r="A7" s="444" t="s">
        <v>141</v>
      </c>
      <c r="B7" s="517" t="s">
        <v>180</v>
      </c>
      <c r="C7" s="673">
        <f>'[19]4cquanptich'!C7+'[10]M04.1'!C7+'[11]pt-4'!C7+'[13]PT04'!C7+'[14]pt-4'!C7+'[15]pt-4'!C7+'[16]pt-4'!C7+'[17]pt-4'!C7+'[18]pt-4'!C7+'[20]PT04'!C7+'[12]pt-4'!C7+'[21]PT04'!C7</f>
        <v>1066193</v>
      </c>
    </row>
    <row r="8" spans="1:3" s="26" customFormat="1" ht="19.5" customHeight="1">
      <c r="A8" s="444" t="s">
        <v>143</v>
      </c>
      <c r="B8" s="517" t="s">
        <v>172</v>
      </c>
      <c r="C8" s="673">
        <f>'[19]4cquanptich'!C8+'[10]M04.1'!C8+'[11]pt-4'!C8+'[13]PT04'!C8+'[14]pt-4'!C8+'[15]pt-4'!C8+'[16]pt-4'!C8+'[17]pt-4'!C8+'[18]pt-4'!C8+'[20]PT04'!C8+'[12]pt-4'!C8+'[21]PT04'!C8</f>
        <v>15025158</v>
      </c>
    </row>
    <row r="9" spans="1:3" s="26" customFormat="1" ht="19.5" customHeight="1">
      <c r="A9" s="444" t="s">
        <v>145</v>
      </c>
      <c r="B9" s="517" t="s">
        <v>156</v>
      </c>
      <c r="C9" s="673">
        <f>'[19]4cquanptich'!C9+'[10]M04.1'!C9+'[11]pt-4'!C9+'[13]PT04'!C9+'[14]pt-4'!C9+'[15]pt-4'!C9+'[16]pt-4'!C9+'[17]pt-4'!C9+'[18]pt-4'!C9+'[20]PT04'!C9+'[12]pt-4'!C9+'[21]PT04'!C9</f>
        <v>0</v>
      </c>
    </row>
    <row r="10" spans="1:3" s="26" customFormat="1" ht="19.5" customHeight="1">
      <c r="A10" s="444" t="s">
        <v>147</v>
      </c>
      <c r="B10" s="517" t="s">
        <v>184</v>
      </c>
      <c r="C10" s="673">
        <f>'[19]4cquanptich'!C10+'[10]M04.1'!C10+'[11]pt-4'!C10+'[13]PT04'!C10+'[14]pt-4'!C10+'[15]pt-4'!C10+'[16]pt-4'!C10+'[17]pt-4'!C10+'[18]pt-4'!C10+'[20]PT04'!C10+'[12]pt-4'!C10+'[21]PT04'!C10</f>
        <v>0</v>
      </c>
    </row>
    <row r="11" spans="1:3" s="26" customFormat="1" ht="19.5" customHeight="1">
      <c r="A11" s="444" t="s">
        <v>149</v>
      </c>
      <c r="B11" s="517" t="s">
        <v>158</v>
      </c>
      <c r="C11" s="673">
        <f>'[19]4cquanptich'!C11+'[10]M04.1'!C11+'[11]pt-4'!C11+'[13]PT04'!C11+'[14]pt-4'!C11+'[15]pt-4'!C11+'[16]pt-4'!C11+'[17]pt-4'!C11+'[18]pt-4'!C11+'[20]PT04'!C11+'[12]pt-4'!C11+'[21]PT04'!C11</f>
        <v>0</v>
      </c>
    </row>
    <row r="12" spans="1:3" s="445" customFormat="1" ht="19.5" customHeight="1">
      <c r="A12" s="444" t="s">
        <v>185</v>
      </c>
      <c r="B12" s="517" t="s">
        <v>186</v>
      </c>
      <c r="C12" s="673">
        <f>'[19]4cquanptich'!C12+'[10]M04.1'!C12+'[11]pt-4'!C12+'[13]PT04'!C12+'[14]pt-4'!C12+'[15]pt-4'!C12+'[16]pt-4'!C12+'[17]pt-4'!C12+'[18]pt-4'!C12+'[20]PT04'!C12+'[12]pt-4'!C12+'[21]PT04'!C12</f>
        <v>0</v>
      </c>
    </row>
    <row r="13" spans="1:3" s="445" customFormat="1" ht="19.5" customHeight="1">
      <c r="A13" s="444" t="s">
        <v>575</v>
      </c>
      <c r="B13" s="517" t="s">
        <v>160</v>
      </c>
      <c r="C13" s="673">
        <f>'[19]4cquanptich'!C13+'[10]M04.1'!C13+'[11]pt-4'!C13+'[13]PT04'!C13+'[14]pt-4'!C13+'[15]pt-4'!C13+'[16]pt-4'!C13+'[17]pt-4'!C13+'[18]pt-4'!C13+'[20]PT04'!C13+'[12]pt-4'!C13+'[21]PT04'!C13</f>
        <v>0</v>
      </c>
    </row>
    <row r="14" spans="1:3" s="445" customFormat="1" ht="19.5" customHeight="1">
      <c r="A14" s="439" t="s">
        <v>53</v>
      </c>
      <c r="B14" s="516" t="s">
        <v>573</v>
      </c>
      <c r="C14" s="642">
        <f>SUM(C15:C16)</f>
        <v>10741824</v>
      </c>
    </row>
    <row r="15" spans="1:3" s="445" customFormat="1" ht="19.5" customHeight="1">
      <c r="A15" s="443" t="s">
        <v>56</v>
      </c>
      <c r="B15" s="517" t="s">
        <v>187</v>
      </c>
      <c r="C15" s="673">
        <f>'[19]4cquanptich'!C15+'[10]M04.1'!C15+'[11]pt-4'!C15+'[13]PT04'!C15+'[14]pt-4'!C15+'[15]pt-4'!C15+'[16]pt-4'!C15+'[17]pt-4'!C15+'[18]pt-4'!C15+'[20]PT04'!C15+'[12]pt-4'!C15+'[21]PT04'!C15</f>
        <v>10741824</v>
      </c>
    </row>
    <row r="16" spans="1:3" s="445" customFormat="1" ht="19.5" customHeight="1">
      <c r="A16" s="443" t="s">
        <v>57</v>
      </c>
      <c r="B16" s="517" t="s">
        <v>160</v>
      </c>
      <c r="C16" s="673">
        <f>'[19]4cquanptich'!C16+'[10]M04.1'!C16+'[11]pt-4'!C16+'[13]PT04'!C16+'[14]pt-4'!C16+'[15]pt-4'!C16+'[16]pt-4'!C16+'[17]pt-4'!C16+'[18]pt-4'!C16+'[20]PT04'!C16+'[12]pt-4'!C16+'[21]PT04'!C16</f>
        <v>0</v>
      </c>
    </row>
    <row r="17" spans="1:3" s="442" customFormat="1" ht="19.5" customHeight="1">
      <c r="A17" s="439" t="s">
        <v>58</v>
      </c>
      <c r="B17" s="530" t="s">
        <v>150</v>
      </c>
      <c r="C17" s="642">
        <f>SUM(C18:C20)</f>
        <v>1473257</v>
      </c>
    </row>
    <row r="18" spans="1:3" ht="19.5" customHeight="1">
      <c r="A18" s="443" t="s">
        <v>161</v>
      </c>
      <c r="B18" s="517" t="s">
        <v>188</v>
      </c>
      <c r="C18" s="673">
        <f>'[19]4cquanptich'!C18+'[10]M04.1'!C18+'[11]pt-4'!C18+'[13]PT04'!C18+'[14]pt-4'!C18+'[15]pt-4'!C18+'[16]pt-4'!C18+'[17]pt-4'!C18+'[18]pt-4'!C18+'[20]PT04'!C18+'[12]pt-4'!C18+'[21]PT04'!C18</f>
        <v>358020</v>
      </c>
    </row>
    <row r="19" spans="1:3" s="26" customFormat="1" ht="30">
      <c r="A19" s="444" t="s">
        <v>163</v>
      </c>
      <c r="B19" s="517" t="s">
        <v>164</v>
      </c>
      <c r="C19" s="673">
        <f>'[19]4cquanptich'!C19+'[10]M04.1'!C19+'[11]pt-4'!C19+'[13]PT04'!C19+'[14]pt-4'!C19+'[15]pt-4'!C19+'[16]pt-4'!C19+'[17]pt-4'!C19+'[18]pt-4'!C19+'[20]PT04'!C19+'[12]pt-4'!C19+'[21]PT04'!C19</f>
        <v>1090237</v>
      </c>
    </row>
    <row r="20" spans="1:3" s="26" customFormat="1" ht="19.5" customHeight="1">
      <c r="A20" s="444" t="s">
        <v>165</v>
      </c>
      <c r="B20" s="517" t="s">
        <v>166</v>
      </c>
      <c r="C20" s="673">
        <f>'[19]4cquanptich'!C20+'[10]M04.1'!C20+'[11]pt-4'!C20+'[13]PT04'!C20+'[14]pt-4'!C20+'[15]pt-4'!C20+'[16]pt-4'!C20+'[17]pt-4'!C20+'[18]pt-4'!C20+'[20]PT04'!C20+'[12]pt-4'!C20+'[21]PT04'!C20</f>
        <v>25000</v>
      </c>
    </row>
    <row r="21" spans="1:3" s="26" customFormat="1" ht="19.5" customHeight="1">
      <c r="A21" s="444" t="s">
        <v>73</v>
      </c>
      <c r="B21" s="516" t="s">
        <v>570</v>
      </c>
      <c r="C21" s="642">
        <f>SUM(C22:C28)</f>
        <v>74412200</v>
      </c>
    </row>
    <row r="22" spans="1:3" s="26" customFormat="1" ht="19.5" customHeight="1">
      <c r="A22" s="444" t="s">
        <v>167</v>
      </c>
      <c r="B22" s="517" t="s">
        <v>168</v>
      </c>
      <c r="C22" s="673">
        <f>'[19]4cquanptich'!C22+'[10]M04.1'!C22+'[11]pt-4'!C22+'[13]PT04'!C22+'[14]pt-4'!C22+'[15]pt-4'!C22+'[16]pt-4'!C22+'[17]pt-4'!C22+'[18]pt-4'!C22+'[20]PT04'!C22+'[12]pt-4'!C22+'[21]PT04'!C22</f>
        <v>23471759</v>
      </c>
    </row>
    <row r="23" spans="1:3" s="26" customFormat="1" ht="19.5" customHeight="1">
      <c r="A23" s="444" t="s">
        <v>169</v>
      </c>
      <c r="B23" s="517" t="s">
        <v>170</v>
      </c>
      <c r="C23" s="673">
        <f>'[19]4cquanptich'!C23+'[10]M04.1'!C23+'[11]pt-4'!C23+'[13]PT04'!C23+'[14]pt-4'!C23+'[15]pt-4'!C23+'[16]pt-4'!C23+'[17]pt-4'!C23+'[18]pt-4'!C23+'[20]PT04'!C23+'[12]pt-4'!C23+'[21]PT04'!C23</f>
        <v>0</v>
      </c>
    </row>
    <row r="24" spans="1:3" s="26" customFormat="1" ht="19.5" customHeight="1">
      <c r="A24" s="444" t="s">
        <v>171</v>
      </c>
      <c r="B24" s="517" t="s">
        <v>189</v>
      </c>
      <c r="C24" s="673">
        <f>'[19]4cquanptich'!C24+'[10]M04.1'!C24+'[11]pt-4'!C24+'[13]PT04'!C24+'[14]pt-4'!C24+'[15]pt-4'!C24+'[16]pt-4'!C24+'[17]pt-4'!C24+'[18]pt-4'!C24+'[20]PT04'!C24+'[12]pt-4'!C24+'[21]PT04'!C24</f>
        <v>29434813</v>
      </c>
    </row>
    <row r="25" spans="1:3" s="26" customFormat="1" ht="19.5" customHeight="1">
      <c r="A25" s="444" t="s">
        <v>173</v>
      </c>
      <c r="B25" s="517" t="s">
        <v>155</v>
      </c>
      <c r="C25" s="673">
        <f>'[19]4cquanptich'!C25+'[10]M04.1'!C25+'[11]pt-4'!C25+'[13]PT04'!C25+'[14]pt-4'!C25+'[15]pt-4'!C25+'[16]pt-4'!C25+'[17]pt-4'!C25+'[18]pt-4'!C25+'[20]PT04'!C25+'[12]pt-4'!C25+'[21]PT04'!C25</f>
        <v>0</v>
      </c>
    </row>
    <row r="26" spans="1:3" s="26" customFormat="1" ht="19.5" customHeight="1">
      <c r="A26" s="444" t="s">
        <v>174</v>
      </c>
      <c r="B26" s="517" t="s">
        <v>190</v>
      </c>
      <c r="C26" s="673">
        <f>'[19]4cquanptich'!C26+'[10]M04.1'!C26+'[11]pt-4'!C26+'[13]PT04'!C26+'[14]pt-4'!C26+'[15]pt-4'!C26+'[16]pt-4'!C26+'[17]pt-4'!C26+'[18]pt-4'!C26+'[20]PT04'!C26+'[12]pt-4'!C26+'[21]PT04'!C26</f>
        <v>0</v>
      </c>
    </row>
    <row r="27" spans="1:3" s="26" customFormat="1" ht="19.5" customHeight="1">
      <c r="A27" s="444" t="s">
        <v>175</v>
      </c>
      <c r="B27" s="517" t="s">
        <v>158</v>
      </c>
      <c r="C27" s="673">
        <f>'[19]4cquanptich'!C27+'[10]M04.1'!C27+'[11]pt-4'!C27+'[13]PT04'!C27+'[14]pt-4'!C27+'[15]pt-4'!C27+'[16]pt-4'!C27+'[17]pt-4'!C27+'[18]pt-4'!C27+'[20]PT04'!C27+'[12]pt-4'!C27+'[21]PT04'!C27</f>
        <v>21505628</v>
      </c>
    </row>
    <row r="28" spans="1:3" s="26" customFormat="1" ht="19.5" customHeight="1">
      <c r="A28" s="444" t="s">
        <v>191</v>
      </c>
      <c r="B28" s="517" t="s">
        <v>192</v>
      </c>
      <c r="C28" s="673">
        <f>'[19]4cquanptich'!C28+'[10]M04.1'!C28+'[11]pt-4'!C28+'[13]PT04'!C28+'[14]pt-4'!C28+'[15]pt-4'!C28+'[16]pt-4'!C28+'[17]pt-4'!C28+'[18]pt-4'!C28+'[20]PT04'!C28+'[12]pt-4'!C28+'[21]PT04'!C28</f>
        <v>0</v>
      </c>
    </row>
    <row r="29" spans="1:3" s="26" customFormat="1" ht="19.5" customHeight="1">
      <c r="A29" s="439" t="s">
        <v>74</v>
      </c>
      <c r="B29" s="516" t="s">
        <v>574</v>
      </c>
      <c r="C29" s="642">
        <f>SUM(C30:C32)</f>
        <v>479210664</v>
      </c>
    </row>
    <row r="30" spans="1:3" ht="19.5" customHeight="1">
      <c r="A30" s="444" t="s">
        <v>177</v>
      </c>
      <c r="B30" s="517" t="s">
        <v>168</v>
      </c>
      <c r="C30" s="673">
        <f>'[19]4cquanptich'!C30+'[10]M04.1'!C30+'[11]pt-4'!C30+'[13]PT04'!C30+'[14]pt-4'!C30+'[15]pt-4'!C30+'[16]pt-4'!C30+'[17]pt-4'!C30+'[18]pt-4'!C30+'[20]PT04'!C30+'[12]pt-4'!C30+'[21]PT04'!C30</f>
        <v>413340358</v>
      </c>
    </row>
    <row r="31" spans="1:3" s="26" customFormat="1" ht="19.5" customHeight="1">
      <c r="A31" s="444" t="s">
        <v>178</v>
      </c>
      <c r="B31" s="517" t="s">
        <v>170</v>
      </c>
      <c r="C31" s="673">
        <f>'[19]4cquanptich'!C31+'[10]M04.1'!C31+'[11]pt-4'!C31+'[13]PT04'!C31+'[14]pt-4'!C31+'[15]pt-4'!C31+'[16]pt-4'!C31+'[17]pt-4'!C31+'[18]pt-4'!C31+'[20]PT04'!C31+'[12]pt-4'!C31+'[21]PT04'!C31</f>
        <v>3784691</v>
      </c>
    </row>
    <row r="32" spans="1:3" s="26" customFormat="1" ht="19.5" customHeight="1">
      <c r="A32" s="444" t="s">
        <v>179</v>
      </c>
      <c r="B32" s="517" t="s">
        <v>189</v>
      </c>
      <c r="C32" s="673">
        <f>'[19]4cquanptich'!C32+'[10]M04.1'!C32+'[11]pt-4'!C32+'[13]PT04'!C32+'[14]pt-4'!C32+'[15]pt-4'!C32+'[16]pt-4'!C32+'[17]pt-4'!C32+'[18]pt-4'!C32+'[20]PT04'!C32+'[12]pt-4'!C32+'[21]PT04'!C32</f>
        <v>62085615</v>
      </c>
    </row>
    <row r="33" spans="1:3" s="26" customFormat="1" ht="15.75">
      <c r="A33" s="446"/>
      <c r="B33" s="447"/>
      <c r="C33" s="447"/>
    </row>
    <row r="34" spans="1:3" s="409" customFormat="1" ht="18.75">
      <c r="A34" s="1198"/>
      <c r="B34" s="1198"/>
      <c r="C34" s="518" t="str">
        <f>'Thong tin'!B8</f>
        <v>Bình Phước, ngày 05 tháng 7 năm 2018</v>
      </c>
    </row>
    <row r="35" spans="1:3" s="470" customFormat="1" ht="18.75">
      <c r="A35" s="1180" t="s">
        <v>4</v>
      </c>
      <c r="B35" s="1180"/>
      <c r="C35" s="519" t="str">
        <f>'Thong tin'!B7</f>
        <v>CỤC TRƯỞNG</v>
      </c>
    </row>
    <row r="36" spans="1:3" s="409" customFormat="1" ht="18.75">
      <c r="A36" s="539"/>
      <c r="B36" s="521"/>
      <c r="C36" s="521"/>
    </row>
    <row r="37" spans="1:3" s="409" customFormat="1" ht="18.75">
      <c r="A37" s="520"/>
      <c r="B37" s="521"/>
      <c r="C37" s="521"/>
    </row>
    <row r="38" spans="1:3" s="409" customFormat="1" ht="15.75">
      <c r="A38" s="520"/>
      <c r="B38" s="520"/>
      <c r="C38" s="520"/>
    </row>
    <row r="39" spans="1:3" ht="15.75">
      <c r="A39" s="523"/>
      <c r="B39" s="524"/>
      <c r="C39" s="525"/>
    </row>
    <row r="40" spans="1:3" s="442" customFormat="1" ht="18.75">
      <c r="A40" s="1179" t="str">
        <f>'Thong tin'!B5</f>
        <v>Nguyễn Thị Thảo</v>
      </c>
      <c r="B40" s="1179"/>
      <c r="C40" s="527" t="str">
        <f>'Thong tin'!B6</f>
        <v>Nguyễn Văn Triệu</v>
      </c>
    </row>
  </sheetData>
  <sheetProtection sheet="1"/>
  <mergeCells count="6">
    <mergeCell ref="A2:B2"/>
    <mergeCell ref="A1:C1"/>
    <mergeCell ref="A3:B3"/>
    <mergeCell ref="A40:B40"/>
    <mergeCell ref="A34:B34"/>
    <mergeCell ref="A35:B35"/>
  </mergeCells>
  <printOptions/>
  <pageMargins left="0.7" right="0.7" top="0.75" bottom="0.75" header="0.3" footer="0.3"/>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R541"/>
  <sheetViews>
    <sheetView showZeros="0" tabSelected="1" zoomScale="85" zoomScaleNormal="85" zoomScaleSheetLayoutView="85" zoomScalePageLayoutView="0" workbookViewId="0" topLeftCell="A4">
      <selection activeCell="G14" sqref="G14"/>
    </sheetView>
  </sheetViews>
  <sheetFormatPr defaultColWidth="9.00390625" defaultRowHeight="15.75"/>
  <cols>
    <col min="1" max="1" width="4.875" style="475" customWidth="1"/>
    <col min="2" max="2" width="19.125" style="475" customWidth="1"/>
    <col min="3" max="3" width="13.625" style="475" customWidth="1"/>
    <col min="4" max="4" width="11.625" style="475" customWidth="1"/>
    <col min="5" max="5" width="12.375" style="475" customWidth="1"/>
    <col min="6" max="6" width="8.00390625" style="475" customWidth="1"/>
    <col min="7" max="7" width="11.875" style="475" customWidth="1"/>
    <col min="8" max="8" width="10.125" style="475" customWidth="1"/>
    <col min="9" max="9" width="10.375" style="475" customWidth="1"/>
    <col min="10" max="10" width="11.375" style="475" customWidth="1"/>
    <col min="11" max="11" width="13.00390625" style="475" customWidth="1"/>
    <col min="12" max="12" width="14.00390625" style="475" customWidth="1"/>
    <col min="13" max="13" width="11.375" style="474" hidden="1" customWidth="1"/>
    <col min="14" max="14" width="18.125" style="474" hidden="1" customWidth="1"/>
    <col min="15" max="15" width="10.875" style="474" hidden="1" customWidth="1"/>
    <col min="16" max="16" width="13.25390625" style="474" hidden="1" customWidth="1"/>
    <col min="17" max="17" width="0" style="474" hidden="1" customWidth="1"/>
    <col min="18" max="18" width="9.50390625" style="474" hidden="1" customWidth="1"/>
    <col min="19" max="16384" width="9.00390625" style="475" customWidth="1"/>
  </cols>
  <sheetData>
    <row r="1" spans="1:13" ht="21" customHeight="1">
      <c r="A1" s="1231" t="s">
        <v>33</v>
      </c>
      <c r="B1" s="1232"/>
      <c r="C1" s="472"/>
      <c r="D1" s="1227" t="s">
        <v>79</v>
      </c>
      <c r="E1" s="1227"/>
      <c r="F1" s="1227"/>
      <c r="G1" s="1227"/>
      <c r="H1" s="1227"/>
      <c r="I1" s="1227"/>
      <c r="J1" s="1227"/>
      <c r="K1" s="1200" t="s">
        <v>557</v>
      </c>
      <c r="L1" s="1200"/>
      <c r="M1" s="473"/>
    </row>
    <row r="2" spans="1:13" ht="16.5" customHeight="1">
      <c r="A2" s="1189" t="s">
        <v>343</v>
      </c>
      <c r="B2" s="1189"/>
      <c r="C2" s="1189"/>
      <c r="D2" s="1227" t="s">
        <v>215</v>
      </c>
      <c r="E2" s="1227"/>
      <c r="F2" s="1227"/>
      <c r="G2" s="1227"/>
      <c r="H2" s="1227"/>
      <c r="I2" s="1227"/>
      <c r="J2" s="1227"/>
      <c r="K2" s="1228" t="str">
        <f>'Thong tin'!B4</f>
        <v>CTHADS tỉnh Bình Phước</v>
      </c>
      <c r="L2" s="1228"/>
      <c r="M2" s="476"/>
    </row>
    <row r="3" spans="1:13" ht="16.5" customHeight="1">
      <c r="A3" s="1189" t="s">
        <v>344</v>
      </c>
      <c r="B3" s="1189"/>
      <c r="C3" s="411"/>
      <c r="D3" s="1199" t="str">
        <f>'Thong tin'!B3</f>
        <v>9 tháng / năm 2018</v>
      </c>
      <c r="E3" s="1199"/>
      <c r="F3" s="1199"/>
      <c r="G3" s="1199"/>
      <c r="H3" s="1199"/>
      <c r="I3" s="1199"/>
      <c r="J3" s="1199"/>
      <c r="K3" s="1200" t="s">
        <v>523</v>
      </c>
      <c r="L3" s="1200"/>
      <c r="M3" s="473"/>
    </row>
    <row r="4" spans="1:13" ht="13.5" customHeight="1">
      <c r="A4" s="432" t="s">
        <v>119</v>
      </c>
      <c r="B4" s="432"/>
      <c r="C4" s="417"/>
      <c r="D4" s="477"/>
      <c r="E4" s="477"/>
      <c r="F4" s="478"/>
      <c r="G4" s="478"/>
      <c r="H4" s="478"/>
      <c r="I4" s="478"/>
      <c r="J4" s="478"/>
      <c r="K4" s="1228" t="s">
        <v>411</v>
      </c>
      <c r="L4" s="1228"/>
      <c r="M4" s="476"/>
    </row>
    <row r="5" spans="1:13" ht="14.25" customHeight="1">
      <c r="A5" s="477"/>
      <c r="B5" s="477" t="s">
        <v>94</v>
      </c>
      <c r="C5" s="477"/>
      <c r="D5" s="477"/>
      <c r="E5" s="1230" t="s">
        <v>522</v>
      </c>
      <c r="F5" s="1230"/>
      <c r="G5" s="1230"/>
      <c r="H5" s="1230"/>
      <c r="I5" s="1230"/>
      <c r="J5" s="477"/>
      <c r="K5" s="1229" t="s">
        <v>194</v>
      </c>
      <c r="L5" s="1229"/>
      <c r="M5" s="473"/>
    </row>
    <row r="6" spans="1:16" ht="20.25" customHeight="1">
      <c r="A6" s="837" t="s">
        <v>71</v>
      </c>
      <c r="B6" s="838"/>
      <c r="C6" s="1203" t="s">
        <v>38</v>
      </c>
      <c r="D6" s="1213" t="s">
        <v>338</v>
      </c>
      <c r="E6" s="1213"/>
      <c r="F6" s="1213"/>
      <c r="G6" s="1213"/>
      <c r="H6" s="1213"/>
      <c r="I6" s="1213"/>
      <c r="J6" s="1213"/>
      <c r="K6" s="1213"/>
      <c r="L6" s="1213"/>
      <c r="M6" s="476"/>
      <c r="N6" s="1254" t="s">
        <v>519</v>
      </c>
      <c r="O6" s="1254"/>
      <c r="P6" s="1254"/>
    </row>
    <row r="7" spans="1:13" ht="20.25" customHeight="1">
      <c r="A7" s="839"/>
      <c r="B7" s="840"/>
      <c r="C7" s="1203"/>
      <c r="D7" s="1214" t="s">
        <v>206</v>
      </c>
      <c r="E7" s="1215"/>
      <c r="F7" s="1215"/>
      <c r="G7" s="1215"/>
      <c r="H7" s="1215"/>
      <c r="I7" s="1215"/>
      <c r="J7" s="1216"/>
      <c r="K7" s="1217" t="s">
        <v>207</v>
      </c>
      <c r="L7" s="1217" t="s">
        <v>208</v>
      </c>
      <c r="M7" s="473"/>
    </row>
    <row r="8" spans="1:13" ht="20.25" customHeight="1">
      <c r="A8" s="839"/>
      <c r="B8" s="840"/>
      <c r="C8" s="1203"/>
      <c r="D8" s="1204" t="s">
        <v>37</v>
      </c>
      <c r="E8" s="1222" t="s">
        <v>7</v>
      </c>
      <c r="F8" s="1223"/>
      <c r="G8" s="1223"/>
      <c r="H8" s="1223"/>
      <c r="I8" s="1223"/>
      <c r="J8" s="1224"/>
      <c r="K8" s="1218"/>
      <c r="L8" s="1220"/>
      <c r="M8" s="473"/>
    </row>
    <row r="9" spans="1:16" ht="20.25" customHeight="1">
      <c r="A9" s="1207"/>
      <c r="B9" s="1208"/>
      <c r="C9" s="1203"/>
      <c r="D9" s="1204"/>
      <c r="E9" s="547" t="s">
        <v>209</v>
      </c>
      <c r="F9" s="547" t="s">
        <v>210</v>
      </c>
      <c r="G9" s="547" t="s">
        <v>211</v>
      </c>
      <c r="H9" s="547" t="s">
        <v>212</v>
      </c>
      <c r="I9" s="547" t="s">
        <v>345</v>
      </c>
      <c r="J9" s="547" t="s">
        <v>213</v>
      </c>
      <c r="K9" s="1219"/>
      <c r="L9" s="1221"/>
      <c r="M9" s="1201" t="s">
        <v>501</v>
      </c>
      <c r="N9" s="1201"/>
      <c r="O9" s="1201"/>
      <c r="P9" s="1201"/>
    </row>
    <row r="10" spans="1:18" s="485" customFormat="1" ht="20.25" customHeight="1">
      <c r="A10" s="1205" t="s">
        <v>6</v>
      </c>
      <c r="B10" s="1206"/>
      <c r="C10" s="480">
        <v>1</v>
      </c>
      <c r="D10" s="481">
        <v>2</v>
      </c>
      <c r="E10" s="480">
        <v>3</v>
      </c>
      <c r="F10" s="481">
        <v>4</v>
      </c>
      <c r="G10" s="480">
        <v>5</v>
      </c>
      <c r="H10" s="481">
        <v>6</v>
      </c>
      <c r="I10" s="480">
        <v>7</v>
      </c>
      <c r="J10" s="481">
        <v>8</v>
      </c>
      <c r="K10" s="480">
        <v>9</v>
      </c>
      <c r="L10" s="481">
        <v>10</v>
      </c>
      <c r="M10" s="482" t="s">
        <v>502</v>
      </c>
      <c r="N10" s="483" t="s">
        <v>505</v>
      </c>
      <c r="O10" s="483" t="s">
        <v>503</v>
      </c>
      <c r="P10" s="483" t="s">
        <v>504</v>
      </c>
      <c r="Q10" s="484"/>
      <c r="R10" s="484"/>
    </row>
    <row r="11" spans="1:18" s="486" customFormat="1" ht="21.75" customHeight="1">
      <c r="A11" s="501" t="s">
        <v>0</v>
      </c>
      <c r="B11" s="425" t="s">
        <v>131</v>
      </c>
      <c r="C11" s="642">
        <f>IF((C12+C13)-C14=C16,(C12+C13),"Sai")</f>
        <v>1484684522.3</v>
      </c>
      <c r="D11" s="642">
        <f>IF((D12+D13)-D14=D16,(D12+D13),"Sai")</f>
        <v>60022269.3</v>
      </c>
      <c r="E11" s="642">
        <f aca="true" t="shared" si="0" ref="E11:L11">IF((E12+E13)-E14=E16,(E12+E13),"Sai")</f>
        <v>34369221</v>
      </c>
      <c r="F11" s="642">
        <f t="shared" si="0"/>
        <v>900</v>
      </c>
      <c r="G11" s="642">
        <f t="shared" si="0"/>
        <v>11926220</v>
      </c>
      <c r="H11" s="642">
        <f t="shared" si="0"/>
        <v>1625711</v>
      </c>
      <c r="I11" s="642">
        <f t="shared" si="0"/>
        <v>1671392</v>
      </c>
      <c r="J11" s="642">
        <f t="shared" si="0"/>
        <v>10428825.3</v>
      </c>
      <c r="K11" s="642">
        <f t="shared" si="0"/>
        <v>894449249</v>
      </c>
      <c r="L11" s="642">
        <f t="shared" si="0"/>
        <v>530213004</v>
      </c>
      <c r="M11" s="404">
        <f>'03'!C11+'04'!C11</f>
        <v>1484684522.3</v>
      </c>
      <c r="N11" s="404">
        <f>C11-M11</f>
        <v>0</v>
      </c>
      <c r="O11" s="404">
        <f>'07'!C11</f>
        <v>1484684522.3</v>
      </c>
      <c r="P11" s="404">
        <f>C11-O11</f>
        <v>0</v>
      </c>
      <c r="Q11" s="390"/>
      <c r="R11" s="390"/>
    </row>
    <row r="12" spans="1:18" s="486" customFormat="1" ht="21.75" customHeight="1">
      <c r="A12" s="502">
        <v>1</v>
      </c>
      <c r="B12" s="428" t="s">
        <v>132</v>
      </c>
      <c r="C12" s="642">
        <f>D12+K12+L12</f>
        <v>1015173566</v>
      </c>
      <c r="D12" s="643">
        <f>SUM(E12:J12)</f>
        <v>38815966</v>
      </c>
      <c r="E12" s="674">
        <f>'[19]5COQUAN'!E12+'[10]M05'!E12+'[11]5 - t-t'!E12+'[13]05'!E12+'[14]5 - t-t'!E12+'[15]5 - t-t'!E12+'[16]5 - t-t'!E12+'[17]5 - t-t'!E12+'[18]5 - t-t'!E12+'[20]05'!E12+'[12]5 - t-t'!E12+'[21]05'!E12</f>
        <v>18863407</v>
      </c>
      <c r="F12" s="674">
        <f>'[19]5COQUAN'!F12+'[10]M05'!F12+'[11]5 - t-t'!F12+'[13]05'!F12+'[14]5 - t-t'!F12+'[15]5 - t-t'!F12+'[16]5 - t-t'!F12+'[17]5 - t-t'!F12+'[18]5 - t-t'!F12+'[20]05'!F12+'[12]5 - t-t'!F12+'[21]05'!F12</f>
        <v>0</v>
      </c>
      <c r="G12" s="674">
        <f>'[19]5COQUAN'!G12+'[10]M05'!G12+'[11]5 - t-t'!G12+'[13]05'!G12+'[14]5 - t-t'!G12+'[15]5 - t-t'!G12+'[16]5 - t-t'!G12+'[17]5 - t-t'!G12+'[18]5 - t-t'!G12+'[20]05'!G12+'[12]5 - t-t'!G12+'[21]05'!G12</f>
        <v>10643595</v>
      </c>
      <c r="H12" s="674">
        <f>'[19]5COQUAN'!H12+'[10]M05'!H12+'[11]5 - t-t'!H12+'[13]05'!H12+'[14]5 - t-t'!H12+'[15]5 - t-t'!H12+'[16]5 - t-t'!H12+'[17]5 - t-t'!H12+'[18]5 - t-t'!H12+'[20]05'!H12+'[12]5 - t-t'!H12+'[21]05'!H12</f>
        <v>931540</v>
      </c>
      <c r="I12" s="674">
        <f>'[19]5COQUAN'!I12+'[10]M05'!I12+'[11]5 - t-t'!I12+'[13]05'!I12+'[14]5 - t-t'!I12+'[15]5 - t-t'!I12+'[16]5 - t-t'!I12+'[17]5 - t-t'!I12+'[18]5 - t-t'!I12+'[20]05'!I12+'[12]5 - t-t'!I12+'[21]05'!I12</f>
        <v>1609683</v>
      </c>
      <c r="J12" s="674">
        <f>'[19]5COQUAN'!J12+'[10]M05'!J12+'[11]5 - t-t'!J12+'[13]05'!J12+'[14]5 - t-t'!J12+'[15]5 - t-t'!J12+'[16]5 - t-t'!J12+'[17]5 - t-t'!J12+'[18]5 - t-t'!J12+'[20]05'!J12+'[12]5 - t-t'!J12+'[21]05'!J12</f>
        <v>6767741</v>
      </c>
      <c r="K12" s="674">
        <f>'[19]5COQUAN'!K12+'[10]M05'!K12+'[11]5 - t-t'!K12+'[13]05'!K12+'[14]5 - t-t'!K12+'[15]5 - t-t'!K12+'[16]5 - t-t'!K12+'[17]5 - t-t'!K12+'[18]5 - t-t'!K12+'[20]05'!K12+'[12]5 - t-t'!K12+'[21]05'!K12</f>
        <v>605436695</v>
      </c>
      <c r="L12" s="674">
        <f>'[19]5COQUAN'!L12+'[10]M05'!L12+'[11]5 - t-t'!L12+'[13]05'!L12+'[14]5 - t-t'!L12+'[15]5 - t-t'!L12+'[16]5 - t-t'!L12+'[17]5 - t-t'!L12+'[18]5 - t-t'!L12+'[20]05'!L12+'[12]5 - t-t'!L12+'[21]05'!L12</f>
        <v>370920905</v>
      </c>
      <c r="M12" s="408">
        <f>'03'!C12+'04'!C12</f>
        <v>1015173566</v>
      </c>
      <c r="N12" s="408">
        <f aca="true" t="shared" si="1" ref="N12:N26">C12-M12</f>
        <v>0</v>
      </c>
      <c r="O12" s="408">
        <f>'07'!D11</f>
        <v>1015173566</v>
      </c>
      <c r="P12" s="408">
        <f aca="true" t="shared" si="2" ref="P12:P26">C12-O12</f>
        <v>0</v>
      </c>
      <c r="Q12" s="402"/>
      <c r="R12" s="426"/>
    </row>
    <row r="13" spans="1:18" s="486" customFormat="1" ht="23.25" customHeight="1">
      <c r="A13" s="502">
        <v>2</v>
      </c>
      <c r="B13" s="428" t="s">
        <v>133</v>
      </c>
      <c r="C13" s="642">
        <f>D13+K13+L13</f>
        <v>469510956.3</v>
      </c>
      <c r="D13" s="643">
        <f>SUM(E13:J13)</f>
        <v>21206303.3</v>
      </c>
      <c r="E13" s="674">
        <f>'[19]5COQUAN'!E13+'[10]M05'!E13+'[11]5 - t-t'!E13+'[13]05'!E13+'[14]5 - t-t'!E13+'[15]5 - t-t'!E13+'[16]5 - t-t'!E13+'[17]5 - t-t'!E13+'[18]5 - t-t'!E13+'[20]05'!E13+'[12]5 - t-t'!E13+'[21]05'!E13</f>
        <v>15505814</v>
      </c>
      <c r="F13" s="674">
        <f>'[19]5COQUAN'!F13+'[10]M05'!F13+'[11]5 - t-t'!F13+'[13]05'!F13+'[14]5 - t-t'!F13+'[15]5 - t-t'!F13+'[16]5 - t-t'!F13+'[17]5 - t-t'!F13+'[18]5 - t-t'!F13+'[20]05'!F13+'[12]5 - t-t'!F13+'[21]05'!F13</f>
        <v>900</v>
      </c>
      <c r="G13" s="674">
        <f>'[19]5COQUAN'!G13+'[10]M05'!G13+'[11]5 - t-t'!G13+'[13]05'!G13+'[14]5 - t-t'!G13+'[15]5 - t-t'!G13+'[16]5 - t-t'!G13+'[17]5 - t-t'!G13+'[18]5 - t-t'!G13+'[20]05'!G13+'[12]5 - t-t'!G13+'[21]05'!G13</f>
        <v>1282625</v>
      </c>
      <c r="H13" s="674">
        <f>'[19]5COQUAN'!H13+'[10]M05'!H13+'[11]5 - t-t'!H13+'[13]05'!H13+'[14]5 - t-t'!H13+'[15]5 - t-t'!H13+'[16]5 - t-t'!H13+'[17]5 - t-t'!H13+'[18]5 - t-t'!H13+'[20]05'!H13+'[12]5 - t-t'!H13+'[21]05'!H13</f>
        <v>694171</v>
      </c>
      <c r="I13" s="674">
        <f>'[19]5COQUAN'!I13+'[10]M05'!I13+'[11]5 - t-t'!I13+'[13]05'!I13+'[14]5 - t-t'!I13+'[15]5 - t-t'!I13+'[16]5 - t-t'!I13+'[17]5 - t-t'!I13+'[18]5 - t-t'!I13+'[20]05'!I13+'[12]5 - t-t'!I13+'[21]05'!I13</f>
        <v>61709</v>
      </c>
      <c r="J13" s="674">
        <f>'[19]5COQUAN'!J13+'[10]M05'!J13+'[11]5 - t-t'!J13+'[13]05'!J13+'[14]5 - t-t'!J13+'[15]5 - t-t'!J13+'[16]5 - t-t'!J13+'[17]5 - t-t'!J13+'[18]5 - t-t'!J13+'[20]05'!J13+'[12]5 - t-t'!J13+'[21]05'!J13</f>
        <v>3661084.3</v>
      </c>
      <c r="K13" s="674">
        <f>'[19]5COQUAN'!K13+'[10]M05'!K13+'[11]5 - t-t'!K13+'[13]05'!K13+'[14]5 - t-t'!K13+'[15]5 - t-t'!K13+'[16]5 - t-t'!K13+'[17]5 - t-t'!K13+'[18]5 - t-t'!K13+'[20]05'!K13+'[12]5 - t-t'!K13+'[21]05'!K13</f>
        <v>289012554</v>
      </c>
      <c r="L13" s="674">
        <f>'[19]5COQUAN'!L13+'[10]M05'!L13+'[11]5 - t-t'!L13+'[13]05'!L13+'[14]5 - t-t'!L13+'[15]5 - t-t'!L13+'[16]5 - t-t'!L13+'[17]5 - t-t'!L13+'[18]5 - t-t'!L13+'[20]05'!L13+'[12]5 - t-t'!L13+'[21]05'!L13</f>
        <v>159292099</v>
      </c>
      <c r="M13" s="408">
        <f>'03'!C13+'04'!C13</f>
        <v>469510956.3</v>
      </c>
      <c r="N13" s="408">
        <f t="shared" si="1"/>
        <v>0</v>
      </c>
      <c r="O13" s="408">
        <f>'07'!E11</f>
        <v>469510956.3</v>
      </c>
      <c r="P13" s="408">
        <f t="shared" si="2"/>
        <v>0</v>
      </c>
      <c r="Q13" s="402"/>
      <c r="R13" s="426"/>
    </row>
    <row r="14" spans="1:18" s="486" customFormat="1" ht="23.25" customHeight="1">
      <c r="A14" s="503" t="s">
        <v>1</v>
      </c>
      <c r="B14" s="395" t="s">
        <v>134</v>
      </c>
      <c r="C14" s="642">
        <f>D14+K14+L14</f>
        <v>64642917</v>
      </c>
      <c r="D14" s="643">
        <f>SUM(E14:J14)</f>
        <v>1021479</v>
      </c>
      <c r="E14" s="674">
        <f>'[19]5COQUAN'!E14+'[10]M05'!E14+'[11]5 - t-t'!E14+'[13]05'!E14+'[14]5 - t-t'!E14+'[15]5 - t-t'!E14+'[16]5 - t-t'!E14+'[17]5 - t-t'!E14+'[18]5 - t-t'!E14+'[20]05'!E14+'[12]5 - t-t'!E14+'[21]05'!E14</f>
        <v>709732</v>
      </c>
      <c r="F14" s="674">
        <f>'[19]5COQUAN'!F14+'[10]M05'!F14+'[11]5 - t-t'!F14+'[13]05'!F14+'[14]5 - t-t'!F14+'[15]5 - t-t'!F14+'[16]5 - t-t'!F14+'[17]5 - t-t'!F14+'[18]5 - t-t'!F14+'[20]05'!F14+'[12]5 - t-t'!F14+'[21]05'!F14</f>
        <v>0</v>
      </c>
      <c r="G14" s="674">
        <f>'[19]5COQUAN'!G14+'[10]M05'!G14+'[11]5 - t-t'!G14+'[13]05'!G14+'[14]5 - t-t'!G14+'[15]5 - t-t'!G14+'[16]5 - t-t'!G14+'[17]5 - t-t'!G14+'[18]5 - t-t'!G14+'[20]05'!G14+'[12]5 - t-t'!G14+'[21]05'!G14</f>
        <v>298931</v>
      </c>
      <c r="H14" s="674">
        <f>'[19]5COQUAN'!H14+'[10]M05'!H14+'[11]5 - t-t'!H14+'[13]05'!H14+'[14]5 - t-t'!H14+'[15]5 - t-t'!H14+'[16]5 - t-t'!H14+'[17]5 - t-t'!H14+'[18]5 - t-t'!H14+'[20]05'!H14+'[12]5 - t-t'!H14+'[21]05'!H14</f>
        <v>0</v>
      </c>
      <c r="I14" s="674">
        <f>'[19]5COQUAN'!I14+'[10]M05'!I14+'[11]5 - t-t'!I14+'[13]05'!I14+'[14]5 - t-t'!I14+'[15]5 - t-t'!I14+'[16]5 - t-t'!I14+'[17]5 - t-t'!I14+'[18]5 - t-t'!I14+'[20]05'!I14+'[12]5 - t-t'!I14+'[21]05'!I14</f>
        <v>3316</v>
      </c>
      <c r="J14" s="674">
        <f>'[19]5COQUAN'!J14+'[10]M05'!J14+'[11]5 - t-t'!J14+'[13]05'!J14+'[14]5 - t-t'!J14+'[15]5 - t-t'!J14+'[16]5 - t-t'!J14+'[17]5 - t-t'!J14+'[18]5 - t-t'!J14+'[20]05'!J14+'[12]5 - t-t'!J14+'[21]05'!J14</f>
        <v>9500</v>
      </c>
      <c r="K14" s="674">
        <f>'[19]5COQUAN'!K14+'[10]M05'!K14+'[11]5 - t-t'!K14+'[13]05'!K14+'[14]5 - t-t'!K14+'[15]5 - t-t'!K14+'[16]5 - t-t'!K14+'[17]5 - t-t'!K14+'[18]5 - t-t'!K14+'[20]05'!K14+'[12]5 - t-t'!K14+'[21]05'!K14</f>
        <v>44382796</v>
      </c>
      <c r="L14" s="674">
        <f>'[19]5COQUAN'!L14+'[10]M05'!L14+'[11]5 - t-t'!L14+'[13]05'!L14+'[14]5 - t-t'!L14+'[15]5 - t-t'!L14+'[16]5 - t-t'!L14+'[17]5 - t-t'!L14+'[18]5 - t-t'!L14+'[20]05'!L14+'[12]5 - t-t'!L14+'[21]05'!L14</f>
        <v>19238642</v>
      </c>
      <c r="M14" s="408">
        <f>'03'!C14+'04'!C14</f>
        <v>64642917</v>
      </c>
      <c r="N14" s="408">
        <f t="shared" si="1"/>
        <v>0</v>
      </c>
      <c r="O14" s="408">
        <f>'07'!F11</f>
        <v>64642917</v>
      </c>
      <c r="P14" s="408">
        <f t="shared" si="2"/>
        <v>0</v>
      </c>
      <c r="Q14" s="390"/>
      <c r="R14" s="426"/>
    </row>
    <row r="15" spans="1:18" s="486" customFormat="1" ht="21" customHeight="1">
      <c r="A15" s="503" t="s">
        <v>9</v>
      </c>
      <c r="B15" s="395" t="s">
        <v>135</v>
      </c>
      <c r="C15" s="642">
        <f>D15+K15+L15</f>
        <v>0</v>
      </c>
      <c r="D15" s="643">
        <f>SUM(E15:J15)</f>
        <v>0</v>
      </c>
      <c r="E15" s="674">
        <f>'[19]5COQUAN'!E15+'[10]M05'!E15+'[11]5 - t-t'!E15+'[13]05'!E15+'[14]5 - t-t'!E15+'[15]5 - t-t'!E15+'[16]5 - t-t'!E15+'[17]5 - t-t'!E15+'[18]5 - t-t'!E15+'[20]05'!E15+'[12]5 - t-t'!E15+'[21]05'!E15</f>
        <v>0</v>
      </c>
      <c r="F15" s="674">
        <f>'[19]5COQUAN'!F15+'[10]M05'!F15+'[11]5 - t-t'!F15+'[13]05'!F15+'[14]5 - t-t'!F15+'[15]5 - t-t'!F15+'[16]5 - t-t'!F15+'[17]5 - t-t'!F15+'[18]5 - t-t'!F15+'[20]05'!F15+'[12]5 - t-t'!F15+'[21]05'!F15</f>
        <v>0</v>
      </c>
      <c r="G15" s="674">
        <f>'[19]5COQUAN'!G15+'[10]M05'!G15+'[11]5 - t-t'!G15+'[13]05'!G15+'[14]5 - t-t'!G15+'[15]5 - t-t'!G15+'[16]5 - t-t'!G15+'[17]5 - t-t'!G15+'[18]5 - t-t'!G15+'[20]05'!G15+'[12]5 - t-t'!G15+'[21]05'!G15</f>
        <v>0</v>
      </c>
      <c r="H15" s="674">
        <f>'[19]5COQUAN'!H15+'[10]M05'!H15+'[11]5 - t-t'!H15+'[13]05'!H15+'[14]5 - t-t'!H15+'[15]5 - t-t'!H15+'[16]5 - t-t'!H15+'[17]5 - t-t'!H15+'[18]5 - t-t'!H15+'[20]05'!H15+'[12]5 - t-t'!H15+'[21]05'!H15</f>
        <v>0</v>
      </c>
      <c r="I15" s="674">
        <f>'[19]5COQUAN'!I15+'[10]M05'!I15+'[11]5 - t-t'!I15+'[13]05'!I15+'[14]5 - t-t'!I15+'[15]5 - t-t'!I15+'[16]5 - t-t'!I15+'[17]5 - t-t'!I15+'[18]5 - t-t'!I15+'[20]05'!I15+'[12]5 - t-t'!I15+'[21]05'!I15</f>
        <v>0</v>
      </c>
      <c r="J15" s="674">
        <f>'[19]5COQUAN'!J15+'[10]M05'!J15+'[11]5 - t-t'!J15+'[13]05'!J15+'[14]5 - t-t'!J15+'[15]5 - t-t'!J15+'[16]5 - t-t'!J15+'[17]5 - t-t'!J15+'[18]5 - t-t'!J15+'[20]05'!J15+'[12]5 - t-t'!J15+'[21]05'!J15</f>
        <v>0</v>
      </c>
      <c r="K15" s="674">
        <f>'[19]5COQUAN'!K15+'[10]M05'!K15+'[11]5 - t-t'!K15+'[13]05'!K15+'[14]5 - t-t'!K15+'[15]5 - t-t'!K15+'[16]5 - t-t'!K15+'[17]5 - t-t'!K15+'[18]5 - t-t'!K15+'[20]05'!K15+'[12]5 - t-t'!K15+'[21]05'!K15</f>
        <v>0</v>
      </c>
      <c r="L15" s="674">
        <f>'[19]5COQUAN'!L15+'[10]M05'!L15+'[11]5 - t-t'!L15+'[13]05'!L15+'[14]5 - t-t'!L15+'[15]5 - t-t'!L15+'[16]5 - t-t'!L15+'[17]5 - t-t'!L15+'[18]5 - t-t'!L15+'[20]05'!L15+'[12]5 - t-t'!L15+'[21]05'!L15</f>
        <v>0</v>
      </c>
      <c r="M15" s="408">
        <f>'03'!C15+'04'!C15</f>
        <v>0</v>
      </c>
      <c r="N15" s="408">
        <f t="shared" si="1"/>
        <v>0</v>
      </c>
      <c r="O15" s="408">
        <f>'07'!G11</f>
        <v>0</v>
      </c>
      <c r="P15" s="408">
        <f t="shared" si="2"/>
        <v>0</v>
      </c>
      <c r="Q15" s="390"/>
      <c r="R15" s="390"/>
    </row>
    <row r="16" spans="1:18" s="486" customFormat="1" ht="23.25" customHeight="1">
      <c r="A16" s="503" t="s">
        <v>136</v>
      </c>
      <c r="B16" s="395" t="s">
        <v>137</v>
      </c>
      <c r="C16" s="680">
        <f>C17+C26</f>
        <v>1420041605.3</v>
      </c>
      <c r="D16" s="680">
        <f aca="true" t="shared" si="3" ref="D16:L16">D17+D26</f>
        <v>59000790.3</v>
      </c>
      <c r="E16" s="680">
        <f t="shared" si="3"/>
        <v>33659489</v>
      </c>
      <c r="F16" s="680">
        <f t="shared" si="3"/>
        <v>900</v>
      </c>
      <c r="G16" s="680">
        <f t="shared" si="3"/>
        <v>11627289</v>
      </c>
      <c r="H16" s="680">
        <f t="shared" si="3"/>
        <v>1625711</v>
      </c>
      <c r="I16" s="680">
        <f t="shared" si="3"/>
        <v>1668076</v>
      </c>
      <c r="J16" s="680">
        <f t="shared" si="3"/>
        <v>10419325.3</v>
      </c>
      <c r="K16" s="680">
        <f t="shared" si="3"/>
        <v>850066453</v>
      </c>
      <c r="L16" s="672">
        <f t="shared" si="3"/>
        <v>510974362</v>
      </c>
      <c r="M16" s="404">
        <f>'03'!C16+'04'!C16</f>
        <v>1420041605.3</v>
      </c>
      <c r="N16" s="404">
        <f t="shared" si="1"/>
        <v>0</v>
      </c>
      <c r="O16" s="404">
        <f>'07'!H11</f>
        <v>1420041605.3</v>
      </c>
      <c r="P16" s="404">
        <f t="shared" si="2"/>
        <v>0</v>
      </c>
      <c r="Q16" s="390"/>
      <c r="R16" s="390"/>
    </row>
    <row r="17" spans="1:18" s="486" customFormat="1" ht="21.75" customHeight="1">
      <c r="A17" s="503" t="s">
        <v>52</v>
      </c>
      <c r="B17" s="429" t="s">
        <v>138</v>
      </c>
      <c r="C17" s="642">
        <f>SUM(C18:C25)</f>
        <v>912401265.3</v>
      </c>
      <c r="D17" s="642">
        <f aca="true" t="shared" si="4" ref="D17:L17">SUM(D18:D25)</f>
        <v>30568637.3</v>
      </c>
      <c r="E17" s="642">
        <f t="shared" si="4"/>
        <v>22666834</v>
      </c>
      <c r="F17" s="642">
        <f t="shared" si="4"/>
        <v>900</v>
      </c>
      <c r="G17" s="642">
        <f t="shared" si="4"/>
        <v>2244770</v>
      </c>
      <c r="H17" s="642">
        <f t="shared" si="4"/>
        <v>954684</v>
      </c>
      <c r="I17" s="642">
        <f t="shared" si="4"/>
        <v>1017477</v>
      </c>
      <c r="J17" s="642">
        <f t="shared" si="4"/>
        <v>3683972.3</v>
      </c>
      <c r="K17" s="642">
        <f t="shared" si="4"/>
        <v>619896589</v>
      </c>
      <c r="L17" s="642">
        <f t="shared" si="4"/>
        <v>261936039</v>
      </c>
      <c r="M17" s="404">
        <f>'03'!C17+'04'!C17</f>
        <v>912401265.3</v>
      </c>
      <c r="N17" s="404">
        <f t="shared" si="1"/>
        <v>0</v>
      </c>
      <c r="O17" s="404">
        <f>'07'!I11</f>
        <v>912401265.3</v>
      </c>
      <c r="P17" s="404">
        <f t="shared" si="2"/>
        <v>0</v>
      </c>
      <c r="Q17" s="390"/>
      <c r="R17" s="390"/>
    </row>
    <row r="18" spans="1:18" s="486" customFormat="1" ht="21.75" customHeight="1">
      <c r="A18" s="502" t="s">
        <v>54</v>
      </c>
      <c r="B18" s="428" t="s">
        <v>139</v>
      </c>
      <c r="C18" s="642">
        <f>D18+K18+L18</f>
        <v>164656226.3</v>
      </c>
      <c r="D18" s="643">
        <f aca="true" t="shared" si="5" ref="D18:D26">SUM(E18:J18)</f>
        <v>13756258.3</v>
      </c>
      <c r="E18" s="674">
        <f>'[19]5COQUAN'!E18+'[10]M05'!E18+'[11]5 - t-t'!E18+'[13]05'!E18+'[14]5 - t-t'!E18+'[15]5 - t-t'!E18+'[16]5 - t-t'!E18+'[17]5 - t-t'!E18+'[18]5 - t-t'!E18+'[20]05'!E18+'[12]5 - t-t'!E18+'[21]05'!E18</f>
        <v>9357458</v>
      </c>
      <c r="F18" s="674">
        <f>'[19]5COQUAN'!F18+'[10]M05'!F18+'[11]5 - t-t'!F18+'[13]05'!F18+'[14]5 - t-t'!F18+'[15]5 - t-t'!F18+'[16]5 - t-t'!F18+'[17]5 - t-t'!F18+'[18]5 - t-t'!F18+'[20]05'!F18+'[12]5 - t-t'!F18+'[21]05'!F18</f>
        <v>900</v>
      </c>
      <c r="G18" s="674">
        <f>'[19]5COQUAN'!G18+'[10]M05'!G18+'[11]5 - t-t'!G18+'[13]05'!G18+'[14]5 - t-t'!G18+'[15]5 - t-t'!G18+'[16]5 - t-t'!G18+'[17]5 - t-t'!G18+'[18]5 - t-t'!G18+'[20]05'!G18+'[12]5 - t-t'!G18+'[21]05'!G18</f>
        <v>751930</v>
      </c>
      <c r="H18" s="674">
        <f>'[19]5COQUAN'!H18+'[10]M05'!H18+'[11]5 - t-t'!H18+'[13]05'!H18+'[14]5 - t-t'!H18+'[15]5 - t-t'!H18+'[16]5 - t-t'!H18+'[17]5 - t-t'!H18+'[18]5 - t-t'!H18+'[20]05'!H18+'[12]5 - t-t'!H18+'[21]05'!H18</f>
        <v>268540</v>
      </c>
      <c r="I18" s="674">
        <f>'[19]5COQUAN'!I18+'[10]M05'!I18+'[11]5 - t-t'!I18+'[13]05'!I18+'[14]5 - t-t'!I18+'[15]5 - t-t'!I18+'[16]5 - t-t'!I18+'[17]5 - t-t'!I18+'[18]5 - t-t'!I18+'[20]05'!I18+'[12]5 - t-t'!I18+'[21]05'!I18</f>
        <v>13495</v>
      </c>
      <c r="J18" s="674">
        <f>'[19]5COQUAN'!J18+'[10]M05'!J18+'[11]5 - t-t'!J18+'[13]05'!J18+'[14]5 - t-t'!J18+'[15]5 - t-t'!J18+'[16]5 - t-t'!J18+'[17]5 - t-t'!J18+'[18]5 - t-t'!J18+'[20]05'!J18+'[12]5 - t-t'!J18+'[21]05'!J18</f>
        <v>3363935.3</v>
      </c>
      <c r="K18" s="674">
        <f>'[19]5COQUAN'!K18+'[10]M05'!K18+'[11]5 - t-t'!K18+'[13]05'!K18+'[14]5 - t-t'!K18+'[15]5 - t-t'!K18+'[16]5 - t-t'!K18+'[17]5 - t-t'!K18+'[18]5 - t-t'!K18+'[20]05'!K18+'[12]5 - t-t'!K18+'[21]05'!K18</f>
        <v>113802567</v>
      </c>
      <c r="L18" s="674">
        <f>'[19]5COQUAN'!L18+'[10]M05'!L18+'[11]5 - t-t'!L18+'[13]05'!L18+'[14]5 - t-t'!L18+'[15]5 - t-t'!L18+'[16]5 - t-t'!L18+'[17]5 - t-t'!L18+'[18]5 - t-t'!L18+'[20]05'!L18+'[12]5 - t-t'!L18+'[21]05'!L18</f>
        <v>37097401</v>
      </c>
      <c r="M18" s="408">
        <f>'03'!C18+'04'!C18</f>
        <v>164656226.3</v>
      </c>
      <c r="N18" s="408">
        <f t="shared" si="1"/>
        <v>0</v>
      </c>
      <c r="O18" s="408">
        <f>'07'!J11</f>
        <v>164656226.3</v>
      </c>
      <c r="P18" s="408">
        <f t="shared" si="2"/>
        <v>0</v>
      </c>
      <c r="Q18" s="390"/>
      <c r="R18" s="390"/>
    </row>
    <row r="19" spans="1:18" s="486" customFormat="1" ht="18.75" customHeight="1">
      <c r="A19" s="502" t="s">
        <v>55</v>
      </c>
      <c r="B19" s="428" t="s">
        <v>140</v>
      </c>
      <c r="C19" s="642">
        <f aca="true" t="shared" si="6" ref="C19:C26">D19+K19+L19</f>
        <v>77269983</v>
      </c>
      <c r="D19" s="643">
        <f t="shared" si="5"/>
        <v>513015</v>
      </c>
      <c r="E19" s="674">
        <f>'[19]5COQUAN'!E19+'[10]M05'!E19+'[11]5 - t-t'!E19+'[13]05'!E19+'[14]5 - t-t'!E19+'[15]5 - t-t'!E19+'[16]5 - t-t'!E19+'[17]5 - t-t'!E19+'[18]5 - t-t'!E19+'[20]05'!E19+'[12]5 - t-t'!E19+'[21]05'!E19</f>
        <v>471170</v>
      </c>
      <c r="F19" s="674">
        <f>'[19]5COQUAN'!F19+'[10]M05'!F19+'[11]5 - t-t'!F19+'[13]05'!F19+'[14]5 - t-t'!F19+'[15]5 - t-t'!F19+'[16]5 - t-t'!F19+'[17]5 - t-t'!F19+'[18]5 - t-t'!F19+'[20]05'!F19+'[12]5 - t-t'!F19+'[21]05'!F19</f>
        <v>0</v>
      </c>
      <c r="G19" s="674">
        <f>'[19]5COQUAN'!G19+'[10]M05'!G19+'[11]5 - t-t'!G19+'[13]05'!G19+'[14]5 - t-t'!G19+'[15]5 - t-t'!G19+'[16]5 - t-t'!G19+'[17]5 - t-t'!G19+'[18]5 - t-t'!G19+'[20]05'!G19+'[12]5 - t-t'!G19+'[21]05'!G19</f>
        <v>30070</v>
      </c>
      <c r="H19" s="674">
        <f>'[19]5COQUAN'!H19+'[10]M05'!H19+'[11]5 - t-t'!H19+'[13]05'!H19+'[14]5 - t-t'!H19+'[15]5 - t-t'!H19+'[16]5 - t-t'!H19+'[17]5 - t-t'!H19+'[18]5 - t-t'!H19+'[20]05'!H19+'[12]5 - t-t'!H19+'[21]05'!H19</f>
        <v>0</v>
      </c>
      <c r="I19" s="674">
        <f>'[19]5COQUAN'!I19+'[10]M05'!I19+'[11]5 - t-t'!I19+'[13]05'!I19+'[14]5 - t-t'!I19+'[15]5 - t-t'!I19+'[16]5 - t-t'!I19+'[17]5 - t-t'!I19+'[18]5 - t-t'!I19+'[20]05'!I19+'[12]5 - t-t'!I19+'[21]05'!I19</f>
        <v>0</v>
      </c>
      <c r="J19" s="674">
        <f>'[19]5COQUAN'!J19+'[10]M05'!J19+'[11]5 - t-t'!J19+'[13]05'!J19+'[14]5 - t-t'!J19+'[15]5 - t-t'!J19+'[16]5 - t-t'!J19+'[17]5 - t-t'!J19+'[18]5 - t-t'!J19+'[20]05'!J19+'[12]5 - t-t'!J19+'[21]05'!J19</f>
        <v>11775</v>
      </c>
      <c r="K19" s="674">
        <f>'[19]5COQUAN'!K19+'[10]M05'!K19+'[11]5 - t-t'!K19+'[13]05'!K19+'[14]5 - t-t'!K19+'[15]5 - t-t'!K19+'[16]5 - t-t'!K19+'[17]5 - t-t'!K19+'[18]5 - t-t'!K19+'[20]05'!K19+'[12]5 - t-t'!K19+'[21]05'!K19</f>
        <v>55993303</v>
      </c>
      <c r="L19" s="674">
        <f>'[19]5COQUAN'!L19+'[10]M05'!L19+'[11]5 - t-t'!L19+'[13]05'!L19+'[14]5 - t-t'!L19+'[15]5 - t-t'!L19+'[16]5 - t-t'!L19+'[17]5 - t-t'!L19+'[18]5 - t-t'!L19+'[20]05'!L19+'[12]5 - t-t'!L19+'[21]05'!L19</f>
        <v>20763665</v>
      </c>
      <c r="M19" s="408">
        <f>'03'!C19+'04'!C19</f>
        <v>77269983</v>
      </c>
      <c r="N19" s="408">
        <f t="shared" si="1"/>
        <v>0</v>
      </c>
      <c r="O19" s="408">
        <f>'07'!K11</f>
        <v>77269983</v>
      </c>
      <c r="P19" s="408">
        <f t="shared" si="2"/>
        <v>0</v>
      </c>
      <c r="Q19" s="390"/>
      <c r="R19" s="390"/>
    </row>
    <row r="20" spans="1:18" s="486" customFormat="1" ht="19.5" customHeight="1">
      <c r="A20" s="502" t="s">
        <v>141</v>
      </c>
      <c r="B20" s="428" t="s">
        <v>201</v>
      </c>
      <c r="C20" s="642">
        <f t="shared" si="6"/>
        <v>15506</v>
      </c>
      <c r="D20" s="643">
        <f t="shared" si="5"/>
        <v>15506</v>
      </c>
      <c r="E20" s="674">
        <f>'[19]5COQUAN'!E20+'[10]M05'!E20+'[11]5 - t-t'!E20+'[13]05'!E20+'[14]5 - t-t'!E20+'[15]5 - t-t'!E20+'[16]5 - t-t'!E20+'[17]5 - t-t'!E20+'[18]5 - t-t'!E20+'[20]05'!E20+'[12]5 - t-t'!E20+'[21]05'!E20</f>
        <v>7069</v>
      </c>
      <c r="F20" s="674">
        <f>'[19]5COQUAN'!F20+'[10]M05'!F20+'[11]5 - t-t'!F20+'[13]05'!F20+'[14]5 - t-t'!F20+'[15]5 - t-t'!F20+'[16]5 - t-t'!F20+'[17]5 - t-t'!F20+'[18]5 - t-t'!F20+'[20]05'!F20+'[12]5 - t-t'!F20+'[21]05'!F20</f>
        <v>0</v>
      </c>
      <c r="G20" s="674">
        <f>'[19]5COQUAN'!G20+'[10]M05'!G20+'[11]5 - t-t'!G20+'[13]05'!G20+'[14]5 - t-t'!G20+'[15]5 - t-t'!G20+'[16]5 - t-t'!G20+'[17]5 - t-t'!G20+'[18]5 - t-t'!G20+'[20]05'!G20+'[12]5 - t-t'!G20+'[21]05'!G20</f>
        <v>3000</v>
      </c>
      <c r="H20" s="674">
        <f>'[19]5COQUAN'!H20+'[10]M05'!H20+'[11]5 - t-t'!H20+'[13]05'!H20+'[14]5 - t-t'!H20+'[15]5 - t-t'!H20+'[16]5 - t-t'!H20+'[17]5 - t-t'!H20+'[18]5 - t-t'!H20+'[20]05'!H20+'[12]5 - t-t'!H20+'[21]05'!H20</f>
        <v>0</v>
      </c>
      <c r="I20" s="674">
        <f>'[19]5COQUAN'!I20+'[10]M05'!I20+'[11]5 - t-t'!I20+'[13]05'!I20+'[14]5 - t-t'!I20+'[15]5 - t-t'!I20+'[16]5 - t-t'!I20+'[17]5 - t-t'!I20+'[18]5 - t-t'!I20+'[20]05'!I20+'[12]5 - t-t'!I20+'[21]05'!I20</f>
        <v>5437</v>
      </c>
      <c r="J20" s="674">
        <f>'[19]5COQUAN'!J20+'[10]M05'!J20+'[11]5 - t-t'!J20+'[13]05'!J20+'[14]5 - t-t'!J20+'[15]5 - t-t'!J20+'[16]5 - t-t'!J20+'[17]5 - t-t'!J20+'[18]5 - t-t'!J20+'[20]05'!J20+'[12]5 - t-t'!J20+'[21]05'!J20</f>
        <v>0</v>
      </c>
      <c r="K20" s="674">
        <f>'[19]5COQUAN'!K20+'[10]M05'!K20+'[11]5 - t-t'!K20+'[13]05'!K20+'[14]5 - t-t'!K20+'[15]5 - t-t'!K20+'[16]5 - t-t'!K20+'[17]5 - t-t'!K20+'[18]5 - t-t'!K20+'[20]05'!K20+'[12]5 - t-t'!K20+'[21]05'!K20</f>
        <v>0</v>
      </c>
      <c r="L20" s="674">
        <f>'[19]5COQUAN'!L20+'[10]M05'!L20+'[11]5 - t-t'!L20+'[13]05'!L20+'[14]5 - t-t'!L20+'[15]5 - t-t'!L20+'[16]5 - t-t'!L20+'[17]5 - t-t'!L20+'[18]5 - t-t'!L20+'[20]05'!L20+'[12]5 - t-t'!L20+'[21]05'!L20</f>
        <v>0</v>
      </c>
      <c r="M20" s="408">
        <f>'03'!C20</f>
        <v>15506</v>
      </c>
      <c r="N20" s="408">
        <f t="shared" si="1"/>
        <v>0</v>
      </c>
      <c r="O20" s="408">
        <f>'07'!L11</f>
        <v>15506</v>
      </c>
      <c r="P20" s="408">
        <f t="shared" si="2"/>
        <v>0</v>
      </c>
      <c r="Q20" s="390"/>
      <c r="R20" s="390"/>
    </row>
    <row r="21" spans="1:18" s="486" customFormat="1" ht="21.75" customHeight="1">
      <c r="A21" s="502" t="s">
        <v>143</v>
      </c>
      <c r="B21" s="428" t="s">
        <v>142</v>
      </c>
      <c r="C21" s="642">
        <f t="shared" si="6"/>
        <v>635492533</v>
      </c>
      <c r="D21" s="643">
        <f t="shared" si="5"/>
        <v>15479267</v>
      </c>
      <c r="E21" s="674">
        <f>'[19]5COQUAN'!E21+'[10]M05'!E21+'[11]5 - t-t'!E21+'[13]05'!E21+'[14]5 - t-t'!E21+'[15]5 - t-t'!E21+'[16]5 - t-t'!E21+'[17]5 - t-t'!E21+'[18]5 - t-t'!E21+'[20]05'!E21+'[12]5 - t-t'!E21+'[21]05'!E21</f>
        <v>12033646</v>
      </c>
      <c r="F21" s="674">
        <f>'[19]5COQUAN'!F21+'[10]M05'!F21+'[11]5 - t-t'!F21+'[13]05'!F21+'[14]5 - t-t'!F21+'[15]5 - t-t'!F21+'[16]5 - t-t'!F21+'[17]5 - t-t'!F21+'[18]5 - t-t'!F21+'[20]05'!F21+'[12]5 - t-t'!F21+'[21]05'!F21</f>
        <v>0</v>
      </c>
      <c r="G21" s="674">
        <f>'[19]5COQUAN'!G21+'[10]M05'!G21+'[11]5 - t-t'!G21+'[13]05'!G21+'[14]5 - t-t'!G21+'[15]5 - t-t'!G21+'[16]5 - t-t'!G21+'[17]5 - t-t'!G21+'[18]5 - t-t'!G21+'[20]05'!G21+'[12]5 - t-t'!G21+'[21]05'!G21</f>
        <v>1459770</v>
      </c>
      <c r="H21" s="674">
        <f>'[19]5COQUAN'!H21+'[10]M05'!H21+'[11]5 - t-t'!H21+'[13]05'!H21+'[14]5 - t-t'!H21+'[15]5 - t-t'!H21+'[16]5 - t-t'!H21+'[17]5 - t-t'!H21+'[18]5 - t-t'!H21+'[20]05'!H21+'[12]5 - t-t'!H21+'[21]05'!H21</f>
        <v>679044</v>
      </c>
      <c r="I21" s="674">
        <f>'[19]5COQUAN'!I21+'[10]M05'!I21+'[11]5 - t-t'!I21+'[13]05'!I21+'[14]5 - t-t'!I21+'[15]5 - t-t'!I21+'[16]5 - t-t'!I21+'[17]5 - t-t'!I21+'[18]5 - t-t'!I21+'[20]05'!I21+'[12]5 - t-t'!I21+'[21]05'!I21</f>
        <v>998545</v>
      </c>
      <c r="J21" s="674">
        <f>'[19]5COQUAN'!J21+'[10]M05'!J21+'[11]5 - t-t'!J21+'[13]05'!J21+'[14]5 - t-t'!J21+'[15]5 - t-t'!J21+'[16]5 - t-t'!J21+'[17]5 - t-t'!J21+'[18]5 - t-t'!J21+'[20]05'!J21+'[12]5 - t-t'!J21+'[21]05'!J21</f>
        <v>308262</v>
      </c>
      <c r="K21" s="674">
        <f>'[19]5COQUAN'!K21+'[10]M05'!K21+'[11]5 - t-t'!K21+'[13]05'!K21+'[14]5 - t-t'!K21+'[15]5 - t-t'!K21+'[16]5 - t-t'!K21+'[17]5 - t-t'!K21+'[18]5 - t-t'!K21+'[20]05'!K21+'[12]5 - t-t'!K21+'[21]05'!K21</f>
        <v>434579147</v>
      </c>
      <c r="L21" s="674">
        <f>'[19]5COQUAN'!L21+'[10]M05'!L21+'[11]5 - t-t'!L21+'[13]05'!L21+'[14]5 - t-t'!L21+'[15]5 - t-t'!L21+'[16]5 - t-t'!L21+'[17]5 - t-t'!L21+'[18]5 - t-t'!L21+'[20]05'!L21+'[12]5 - t-t'!L21+'[21]05'!L21</f>
        <v>185434119</v>
      </c>
      <c r="M21" s="408">
        <f>'03'!C21+'04'!C20</f>
        <v>635492533</v>
      </c>
      <c r="N21" s="408">
        <f t="shared" si="1"/>
        <v>0</v>
      </c>
      <c r="O21" s="408">
        <f>'07'!M11</f>
        <v>635492533</v>
      </c>
      <c r="P21" s="408">
        <f t="shared" si="2"/>
        <v>0</v>
      </c>
      <c r="Q21" s="390"/>
      <c r="R21" s="390"/>
    </row>
    <row r="22" spans="1:18" s="486" customFormat="1" ht="20.25" customHeight="1">
      <c r="A22" s="502" t="s">
        <v>145</v>
      </c>
      <c r="B22" s="428" t="s">
        <v>144</v>
      </c>
      <c r="C22" s="642">
        <f t="shared" si="6"/>
        <v>22499353</v>
      </c>
      <c r="D22" s="643">
        <f t="shared" si="5"/>
        <v>552208</v>
      </c>
      <c r="E22" s="674">
        <f>'[19]5COQUAN'!E22+'[10]M05'!E22+'[11]5 - t-t'!E22+'[13]05'!E22+'[14]5 - t-t'!E22+'[15]5 - t-t'!E22+'[16]5 - t-t'!E22+'[17]5 - t-t'!E22+'[18]5 - t-t'!E22+'[20]05'!E22+'[12]5 - t-t'!E22+'[21]05'!E22</f>
        <v>552208</v>
      </c>
      <c r="F22" s="674">
        <f>'[19]5COQUAN'!F22+'[10]M05'!F22+'[11]5 - t-t'!F22+'[13]05'!F22+'[14]5 - t-t'!F22+'[15]5 - t-t'!F22+'[16]5 - t-t'!F22+'[17]5 - t-t'!F22+'[18]5 - t-t'!F22+'[20]05'!F22+'[12]5 - t-t'!F22+'[21]05'!F22</f>
        <v>0</v>
      </c>
      <c r="G22" s="674">
        <f>'[19]5COQUAN'!G22+'[10]M05'!G22+'[11]5 - t-t'!G22+'[13]05'!G22+'[14]5 - t-t'!G22+'[15]5 - t-t'!G22+'[16]5 - t-t'!G22+'[17]5 - t-t'!G22+'[18]5 - t-t'!G22+'[20]05'!G22+'[12]5 - t-t'!G22+'[21]05'!G22</f>
        <v>0</v>
      </c>
      <c r="H22" s="674">
        <f>'[19]5COQUAN'!H22+'[10]M05'!H22+'[11]5 - t-t'!H22+'[13]05'!H22+'[14]5 - t-t'!H22+'[15]5 - t-t'!H22+'[16]5 - t-t'!H22+'[17]5 - t-t'!H22+'[18]5 - t-t'!H22+'[20]05'!H22+'[12]5 - t-t'!H22+'[21]05'!H22</f>
        <v>0</v>
      </c>
      <c r="I22" s="674">
        <f>'[19]5COQUAN'!I22+'[10]M05'!I22+'[11]5 - t-t'!I22+'[13]05'!I22+'[14]5 - t-t'!I22+'[15]5 - t-t'!I22+'[16]5 - t-t'!I22+'[17]5 - t-t'!I22+'[18]5 - t-t'!I22+'[20]05'!I22+'[12]5 - t-t'!I22+'[21]05'!I22</f>
        <v>0</v>
      </c>
      <c r="J22" s="674">
        <f>'[19]5COQUAN'!J22+'[10]M05'!J22+'[11]5 - t-t'!J22+'[13]05'!J22+'[14]5 - t-t'!J22+'[15]5 - t-t'!J22+'[16]5 - t-t'!J22+'[17]5 - t-t'!J22+'[18]5 - t-t'!J22+'[20]05'!J22+'[12]5 - t-t'!J22+'[21]05'!J22</f>
        <v>0</v>
      </c>
      <c r="K22" s="674">
        <f>'[19]5COQUAN'!K22+'[10]M05'!K22+'[11]5 - t-t'!K22+'[13]05'!K22+'[14]5 - t-t'!K22+'[15]5 - t-t'!K22+'[16]5 - t-t'!K22+'[17]5 - t-t'!K22+'[18]5 - t-t'!K22+'[20]05'!K22+'[12]5 - t-t'!K22+'[21]05'!K22</f>
        <v>15137325</v>
      </c>
      <c r="L22" s="674">
        <f>'[19]5COQUAN'!L22+'[10]M05'!L22+'[11]5 - t-t'!L22+'[13]05'!L22+'[14]5 - t-t'!L22+'[15]5 - t-t'!L22+'[16]5 - t-t'!L22+'[17]5 - t-t'!L22+'[18]5 - t-t'!L22+'[20]05'!L22+'[12]5 - t-t'!L22+'[21]05'!L22</f>
        <v>6809820</v>
      </c>
      <c r="M22" s="408">
        <f>'03'!C22+'04'!C21</f>
        <v>22499353</v>
      </c>
      <c r="N22" s="408">
        <f t="shared" si="1"/>
        <v>0</v>
      </c>
      <c r="O22" s="408">
        <f>'07'!N11</f>
        <v>22499353</v>
      </c>
      <c r="P22" s="408">
        <f t="shared" si="2"/>
        <v>0</v>
      </c>
      <c r="Q22" s="390"/>
      <c r="R22" s="390"/>
    </row>
    <row r="23" spans="1:18" s="486" customFormat="1" ht="24.75" customHeight="1">
      <c r="A23" s="502" t="s">
        <v>147</v>
      </c>
      <c r="B23" s="428" t="s">
        <v>146</v>
      </c>
      <c r="C23" s="642">
        <f t="shared" si="6"/>
        <v>10992382</v>
      </c>
      <c r="D23" s="643">
        <f t="shared" si="5"/>
        <v>250558</v>
      </c>
      <c r="E23" s="674">
        <f>'[19]5COQUAN'!E23+'[10]M05'!E23+'[11]5 - t-t'!E23+'[13]05'!E23+'[14]5 - t-t'!E23+'[15]5 - t-t'!E23+'[16]5 - t-t'!E23+'[17]5 - t-t'!E23+'[18]5 - t-t'!E23+'[20]05'!E23+'[12]5 - t-t'!E23+'[21]05'!E23</f>
        <v>243458</v>
      </c>
      <c r="F23" s="674">
        <f>'[19]5COQUAN'!F23+'[10]M05'!F23+'[11]5 - t-t'!F23+'[13]05'!F23+'[14]5 - t-t'!F23+'[15]5 - t-t'!F23+'[16]5 - t-t'!F23+'[17]5 - t-t'!F23+'[18]5 - t-t'!F23+'[20]05'!F23+'[12]5 - t-t'!F23+'[21]05'!F23</f>
        <v>0</v>
      </c>
      <c r="G23" s="674">
        <f>'[19]5COQUAN'!G23+'[10]M05'!G23+'[11]5 - t-t'!G23+'[13]05'!G23+'[14]5 - t-t'!G23+'[15]5 - t-t'!G23+'[16]5 - t-t'!G23+'[17]5 - t-t'!G23+'[18]5 - t-t'!G23+'[20]05'!G23+'[12]5 - t-t'!G23+'[21]05'!G23</f>
        <v>0</v>
      </c>
      <c r="H23" s="674">
        <f>'[19]5COQUAN'!H23+'[10]M05'!H23+'[11]5 - t-t'!H23+'[13]05'!H23+'[14]5 - t-t'!H23+'[15]5 - t-t'!H23+'[16]5 - t-t'!H23+'[17]5 - t-t'!H23+'[18]5 - t-t'!H23+'[20]05'!H23+'[12]5 - t-t'!H23+'[21]05'!H23</f>
        <v>7100</v>
      </c>
      <c r="I23" s="674">
        <f>'[19]5COQUAN'!I23+'[10]M05'!I23+'[11]5 - t-t'!I23+'[13]05'!I23+'[14]5 - t-t'!I23+'[15]5 - t-t'!I23+'[16]5 - t-t'!I23+'[17]5 - t-t'!I23+'[18]5 - t-t'!I23+'[20]05'!I23+'[12]5 - t-t'!I23+'[21]05'!I23</f>
        <v>0</v>
      </c>
      <c r="J23" s="674">
        <f>'[19]5COQUAN'!J23+'[10]M05'!J23+'[11]5 - t-t'!J23+'[13]05'!J23+'[14]5 - t-t'!J23+'[15]5 - t-t'!J23+'[16]5 - t-t'!J23+'[17]5 - t-t'!J23+'[18]5 - t-t'!J23+'[20]05'!J23+'[12]5 - t-t'!J23+'[21]05'!J23</f>
        <v>0</v>
      </c>
      <c r="K23" s="674">
        <f>'[19]5COQUAN'!K23+'[10]M05'!K23+'[11]5 - t-t'!K23+'[13]05'!K23+'[14]5 - t-t'!K23+'[15]5 - t-t'!K23+'[16]5 - t-t'!K23+'[17]5 - t-t'!K23+'[18]5 - t-t'!K23+'[20]05'!K23+'[12]5 - t-t'!K23+'[21]05'!K23</f>
        <v>0</v>
      </c>
      <c r="L23" s="674">
        <f>'[19]5COQUAN'!L23+'[10]M05'!L23+'[11]5 - t-t'!L23+'[13]05'!L23+'[14]5 - t-t'!L23+'[15]5 - t-t'!L23+'[16]5 - t-t'!L23+'[17]5 - t-t'!L23+'[18]5 - t-t'!L23+'[20]05'!L23+'[12]5 - t-t'!L23+'[21]05'!L23</f>
        <v>10741824</v>
      </c>
      <c r="M23" s="408">
        <f>'03'!C23+'04'!C22</f>
        <v>10992382</v>
      </c>
      <c r="N23" s="408">
        <f t="shared" si="1"/>
        <v>0</v>
      </c>
      <c r="O23" s="408">
        <f>'07'!O11</f>
        <v>10992382</v>
      </c>
      <c r="P23" s="408">
        <f t="shared" si="2"/>
        <v>0</v>
      </c>
      <c r="Q23" s="390"/>
      <c r="R23" s="390"/>
    </row>
    <row r="24" spans="1:18" s="486" customFormat="1" ht="27" customHeight="1">
      <c r="A24" s="502" t="s">
        <v>149</v>
      </c>
      <c r="B24" s="430" t="s">
        <v>148</v>
      </c>
      <c r="C24" s="642">
        <f t="shared" si="6"/>
        <v>0</v>
      </c>
      <c r="D24" s="643">
        <f t="shared" si="5"/>
        <v>0</v>
      </c>
      <c r="E24" s="674">
        <f>'[19]5COQUAN'!E24+'[10]M05'!E24+'[11]5 - t-t'!E24+'[13]05'!E24+'[14]5 - t-t'!E24+'[15]5 - t-t'!E24+'[16]5 - t-t'!E24+'[17]5 - t-t'!E24+'[18]5 - t-t'!E24+'[20]05'!E24+'[12]5 - t-t'!E24+'[21]05'!E24</f>
        <v>0</v>
      </c>
      <c r="F24" s="674">
        <f>'[19]5COQUAN'!F24+'[10]M05'!F24+'[11]5 - t-t'!F24+'[13]05'!F24+'[14]5 - t-t'!F24+'[15]5 - t-t'!F24+'[16]5 - t-t'!F24+'[17]5 - t-t'!F24+'[18]5 - t-t'!F24+'[20]05'!F24+'[12]5 - t-t'!F24+'[21]05'!F24</f>
        <v>0</v>
      </c>
      <c r="G24" s="674">
        <f>'[19]5COQUAN'!G24+'[10]M05'!G24+'[11]5 - t-t'!G24+'[13]05'!G24+'[14]5 - t-t'!G24+'[15]5 - t-t'!G24+'[16]5 - t-t'!G24+'[17]5 - t-t'!G24+'[18]5 - t-t'!G24+'[20]05'!G24+'[12]5 - t-t'!G24+'[21]05'!G24</f>
        <v>0</v>
      </c>
      <c r="H24" s="674">
        <f>'[19]5COQUAN'!H24+'[10]M05'!H24+'[11]5 - t-t'!H24+'[13]05'!H24+'[14]5 - t-t'!H24+'[15]5 - t-t'!H24+'[16]5 - t-t'!H24+'[17]5 - t-t'!H24+'[18]5 - t-t'!H24+'[20]05'!H24+'[12]5 - t-t'!H24+'[21]05'!H24</f>
        <v>0</v>
      </c>
      <c r="I24" s="674">
        <f>'[19]5COQUAN'!I24+'[10]M05'!I24+'[11]5 - t-t'!I24+'[13]05'!I24+'[14]5 - t-t'!I24+'[15]5 - t-t'!I24+'[16]5 - t-t'!I24+'[17]5 - t-t'!I24+'[18]5 - t-t'!I24+'[20]05'!I24+'[12]5 - t-t'!I24+'[21]05'!I24</f>
        <v>0</v>
      </c>
      <c r="J24" s="674">
        <f>'[19]5COQUAN'!J24+'[10]M05'!J24+'[11]5 - t-t'!J24+'[13]05'!J24+'[14]5 - t-t'!J24+'[15]5 - t-t'!J24+'[16]5 - t-t'!J24+'[17]5 - t-t'!J24+'[18]5 - t-t'!J24+'[20]05'!J24+'[12]5 - t-t'!J24+'[21]05'!J24</f>
        <v>0</v>
      </c>
      <c r="K24" s="674">
        <f>'[19]5COQUAN'!K24+'[10]M05'!K24+'[11]5 - t-t'!K24+'[13]05'!K24+'[14]5 - t-t'!K24+'[15]5 - t-t'!K24+'[16]5 - t-t'!K24+'[17]5 - t-t'!K24+'[18]5 - t-t'!K24+'[20]05'!K24+'[12]5 - t-t'!K24+'[21]05'!K24</f>
        <v>0</v>
      </c>
      <c r="L24" s="674">
        <f>'[19]5COQUAN'!L24+'[10]M05'!L24+'[11]5 - t-t'!L24+'[13]05'!L24+'[14]5 - t-t'!L24+'[15]5 - t-t'!L24+'[16]5 - t-t'!L24+'[17]5 - t-t'!L24+'[18]5 - t-t'!L24+'[20]05'!L24+'[12]5 - t-t'!L24+'[21]05'!L24</f>
        <v>0</v>
      </c>
      <c r="M24" s="408">
        <f>'03'!C24+'04'!C23</f>
        <v>0</v>
      </c>
      <c r="N24" s="408">
        <f t="shared" si="1"/>
        <v>0</v>
      </c>
      <c r="O24" s="408">
        <f>'07'!P11</f>
        <v>0</v>
      </c>
      <c r="P24" s="408">
        <f t="shared" si="2"/>
        <v>0</v>
      </c>
      <c r="Q24" s="390"/>
      <c r="R24" s="390"/>
    </row>
    <row r="25" spans="1:18" s="486" customFormat="1" ht="21" customHeight="1">
      <c r="A25" s="502" t="s">
        <v>185</v>
      </c>
      <c r="B25" s="428" t="s">
        <v>150</v>
      </c>
      <c r="C25" s="642">
        <f t="shared" si="6"/>
        <v>1475282</v>
      </c>
      <c r="D25" s="643">
        <f t="shared" si="5"/>
        <v>1825</v>
      </c>
      <c r="E25" s="674">
        <f>'[19]5COQUAN'!E25+'[10]M05'!E25+'[11]5 - t-t'!E25+'[13]05'!E25+'[14]5 - t-t'!E25+'[15]5 - t-t'!E25+'[16]5 - t-t'!E25+'[17]5 - t-t'!E25+'[18]5 - t-t'!E25+'[20]05'!E25+'[12]5 - t-t'!E25+'[21]05'!E25</f>
        <v>1825</v>
      </c>
      <c r="F25" s="674">
        <f>'[19]5COQUAN'!F25+'[10]M05'!F25+'[11]5 - t-t'!F25+'[13]05'!F25+'[14]5 - t-t'!F25+'[15]5 - t-t'!F25+'[16]5 - t-t'!F25+'[17]5 - t-t'!F25+'[18]5 - t-t'!F25+'[20]05'!F25+'[12]5 - t-t'!F25+'[21]05'!F25</f>
        <v>0</v>
      </c>
      <c r="G25" s="674">
        <f>'[19]5COQUAN'!G25+'[10]M05'!G25+'[11]5 - t-t'!G25+'[13]05'!G25+'[14]5 - t-t'!G25+'[15]5 - t-t'!G25+'[16]5 - t-t'!G25+'[17]5 - t-t'!G25+'[18]5 - t-t'!G25+'[20]05'!G25+'[12]5 - t-t'!G25+'[21]05'!G25</f>
        <v>0</v>
      </c>
      <c r="H25" s="674">
        <f>'[19]5COQUAN'!H25+'[10]M05'!H25+'[11]5 - t-t'!H25+'[13]05'!H25+'[14]5 - t-t'!H25+'[15]5 - t-t'!H25+'[16]5 - t-t'!H25+'[17]5 - t-t'!H25+'[18]5 - t-t'!H25+'[20]05'!H25+'[12]5 - t-t'!H25+'[21]05'!H25</f>
        <v>0</v>
      </c>
      <c r="I25" s="674">
        <f>'[19]5COQUAN'!I25+'[10]M05'!I25+'[11]5 - t-t'!I25+'[13]05'!I25+'[14]5 - t-t'!I25+'[15]5 - t-t'!I25+'[16]5 - t-t'!I25+'[17]5 - t-t'!I25+'[18]5 - t-t'!I25+'[20]05'!I25+'[12]5 - t-t'!I25+'[21]05'!I25</f>
        <v>0</v>
      </c>
      <c r="J25" s="674">
        <f>'[19]5COQUAN'!J25+'[10]M05'!J25+'[11]5 - t-t'!J25+'[13]05'!J25+'[14]5 - t-t'!J25+'[15]5 - t-t'!J25+'[16]5 - t-t'!J25+'[17]5 - t-t'!J25+'[18]5 - t-t'!J25+'[20]05'!J25+'[12]5 - t-t'!J25+'[21]05'!J25</f>
        <v>0</v>
      </c>
      <c r="K25" s="674">
        <f>'[19]5COQUAN'!K25+'[10]M05'!K25+'[11]5 - t-t'!K25+'[13]05'!K25+'[14]5 - t-t'!K25+'[15]5 - t-t'!K25+'[16]5 - t-t'!K25+'[17]5 - t-t'!K25+'[18]5 - t-t'!K25+'[20]05'!K25+'[12]5 - t-t'!K25+'[21]05'!K25</f>
        <v>384247</v>
      </c>
      <c r="L25" s="674">
        <f>'[19]5COQUAN'!L25+'[10]M05'!L25+'[11]5 - t-t'!L25+'[13]05'!L25+'[14]5 - t-t'!L25+'[15]5 - t-t'!L25+'[16]5 - t-t'!L25+'[17]5 - t-t'!L25+'[18]5 - t-t'!L25+'[20]05'!L25+'[12]5 - t-t'!L25+'[21]05'!L25</f>
        <v>1089210</v>
      </c>
      <c r="M25" s="408">
        <f>'03'!C25+'04'!C24</f>
        <v>1475282</v>
      </c>
      <c r="N25" s="408">
        <f t="shared" si="1"/>
        <v>0</v>
      </c>
      <c r="O25" s="408">
        <f>'07'!Q11</f>
        <v>1475282</v>
      </c>
      <c r="P25" s="408">
        <f t="shared" si="2"/>
        <v>0</v>
      </c>
      <c r="Q25" s="390"/>
      <c r="R25" s="390"/>
    </row>
    <row r="26" spans="1:18" s="486" customFormat="1" ht="21.75" customHeight="1">
      <c r="A26" s="503" t="s">
        <v>53</v>
      </c>
      <c r="B26" s="395" t="s">
        <v>151</v>
      </c>
      <c r="C26" s="642">
        <f t="shared" si="6"/>
        <v>507640340</v>
      </c>
      <c r="D26" s="643">
        <f t="shared" si="5"/>
        <v>28432153</v>
      </c>
      <c r="E26" s="674">
        <f>'[19]5COQUAN'!E26+'[10]M05'!E26+'[11]5 - t-t'!E26+'[13]05'!E26+'[14]5 - t-t'!E26+'[15]5 - t-t'!E26+'[16]5 - t-t'!E26+'[17]5 - t-t'!E26+'[18]5 - t-t'!E26+'[20]05'!E26+'[12]5 - t-t'!E26+'[21]05'!E26</f>
        <v>10992655</v>
      </c>
      <c r="F26" s="674">
        <f>'[19]5COQUAN'!F26+'[10]M05'!F26+'[11]5 - t-t'!F26+'[13]05'!F26+'[14]5 - t-t'!F26+'[15]5 - t-t'!F26+'[16]5 - t-t'!F26+'[17]5 - t-t'!F26+'[18]5 - t-t'!F26+'[20]05'!F26+'[12]5 - t-t'!F26+'[21]05'!F26</f>
        <v>0</v>
      </c>
      <c r="G26" s="674">
        <f>'[19]5COQUAN'!G26+'[10]M05'!G26+'[11]5 - t-t'!G26+'[13]05'!G26+'[14]5 - t-t'!G26+'[15]5 - t-t'!G26+'[16]5 - t-t'!G26+'[17]5 - t-t'!G26+'[18]5 - t-t'!G26+'[20]05'!G26+'[12]5 - t-t'!G26+'[21]05'!G26</f>
        <v>9382519</v>
      </c>
      <c r="H26" s="674">
        <f>'[19]5COQUAN'!H26+'[10]M05'!H26+'[11]5 - t-t'!H26+'[13]05'!H26+'[14]5 - t-t'!H26+'[15]5 - t-t'!H26+'[16]5 - t-t'!H26+'[17]5 - t-t'!H26+'[18]5 - t-t'!H26+'[20]05'!H26+'[12]5 - t-t'!H26+'[21]05'!H26</f>
        <v>671027</v>
      </c>
      <c r="I26" s="674">
        <f>'[19]5COQUAN'!I26+'[10]M05'!I26+'[11]5 - t-t'!I26+'[13]05'!I26+'[14]5 - t-t'!I26+'[15]5 - t-t'!I26+'[16]5 - t-t'!I26+'[17]5 - t-t'!I26+'[18]5 - t-t'!I26+'[20]05'!I26+'[12]5 - t-t'!I26+'[21]05'!I26</f>
        <v>650599</v>
      </c>
      <c r="J26" s="674">
        <f>'[19]5COQUAN'!J26+'[10]M05'!J26+'[11]5 - t-t'!J26+'[13]05'!J26+'[14]5 - t-t'!J26+'[15]5 - t-t'!J26+'[16]5 - t-t'!J26+'[17]5 - t-t'!J26+'[18]5 - t-t'!J26+'[20]05'!J26+'[12]5 - t-t'!J26+'[21]05'!J26</f>
        <v>6735353</v>
      </c>
      <c r="K26" s="674">
        <f>'[19]5COQUAN'!K26+'[10]M05'!K26+'[11]5 - t-t'!K26+'[13]05'!K26+'[14]5 - t-t'!K26+'[15]5 - t-t'!K26+'[16]5 - t-t'!K26+'[17]5 - t-t'!K26+'[18]5 - t-t'!K26+'[20]05'!K26+'[12]5 - t-t'!K26+'[21]05'!K26</f>
        <v>230169864</v>
      </c>
      <c r="L26" s="674">
        <f>'[19]5COQUAN'!L26+'[10]M05'!L26+'[11]5 - t-t'!L26+'[13]05'!L26+'[14]5 - t-t'!L26+'[15]5 - t-t'!L26+'[16]5 - t-t'!L26+'[17]5 - t-t'!L26+'[18]5 - t-t'!L26+'[20]05'!L26+'[12]5 - t-t'!L26+'[21]05'!L26</f>
        <v>249038323</v>
      </c>
      <c r="M26" s="404">
        <f>'03'!C26+'04'!C25</f>
        <v>507640340</v>
      </c>
      <c r="N26" s="404">
        <f t="shared" si="1"/>
        <v>0</v>
      </c>
      <c r="O26" s="404">
        <f>'07'!R11</f>
        <v>507640340</v>
      </c>
      <c r="P26" s="404">
        <f t="shared" si="2"/>
        <v>0</v>
      </c>
      <c r="Q26" s="390"/>
      <c r="R26" s="390"/>
    </row>
    <row r="27" spans="1:18" s="486" customFormat="1" ht="28.5" customHeight="1">
      <c r="A27" s="529" t="s">
        <v>555</v>
      </c>
      <c r="B27" s="487" t="s">
        <v>214</v>
      </c>
      <c r="C27" s="681">
        <f>(C18+C19+C20)/C17</f>
        <v>0.26517029787376384</v>
      </c>
      <c r="D27" s="681">
        <f aca="true" t="shared" si="7" ref="D27:L27">(D18+D19+D20)/D17</f>
        <v>0.4673018021644033</v>
      </c>
      <c r="E27" s="681">
        <f t="shared" si="7"/>
        <v>0.4339246054389422</v>
      </c>
      <c r="F27" s="681">
        <f t="shared" si="7"/>
        <v>1</v>
      </c>
      <c r="G27" s="681">
        <f t="shared" si="7"/>
        <v>0.34970175118163555</v>
      </c>
      <c r="H27" s="681">
        <f t="shared" si="7"/>
        <v>0.2812867922789111</v>
      </c>
      <c r="I27" s="681">
        <f t="shared" si="7"/>
        <v>0.0186068088025577</v>
      </c>
      <c r="J27" s="681">
        <f t="shared" si="7"/>
        <v>0.9163234750706459</v>
      </c>
      <c r="K27" s="681">
        <f t="shared" si="7"/>
        <v>0.27390999242939856</v>
      </c>
      <c r="L27" s="681">
        <f t="shared" si="7"/>
        <v>0.22089769021818337</v>
      </c>
      <c r="M27" s="421"/>
      <c r="N27" s="488"/>
      <c r="O27" s="488"/>
      <c r="P27" s="488"/>
      <c r="Q27" s="390"/>
      <c r="R27" s="390"/>
    </row>
    <row r="28" spans="1:18" s="486" customFormat="1" ht="30" customHeight="1" hidden="1">
      <c r="A28" s="1209" t="s">
        <v>499</v>
      </c>
      <c r="B28" s="1209"/>
      <c r="C28" s="408">
        <f>C11-C14-C15-C16</f>
        <v>0</v>
      </c>
      <c r="D28" s="408">
        <f aca="true" t="shared" si="8" ref="D28:L28">D11-D14-D15-D16</f>
        <v>0</v>
      </c>
      <c r="E28" s="408">
        <f t="shared" si="8"/>
        <v>0</v>
      </c>
      <c r="F28" s="408">
        <f t="shared" si="8"/>
        <v>0</v>
      </c>
      <c r="G28" s="408">
        <f t="shared" si="8"/>
        <v>0</v>
      </c>
      <c r="H28" s="408">
        <f t="shared" si="8"/>
        <v>0</v>
      </c>
      <c r="I28" s="408">
        <f t="shared" si="8"/>
        <v>0</v>
      </c>
      <c r="J28" s="408">
        <f t="shared" si="8"/>
        <v>0</v>
      </c>
      <c r="K28" s="408">
        <f t="shared" si="8"/>
        <v>0</v>
      </c>
      <c r="L28" s="408">
        <f t="shared" si="8"/>
        <v>0</v>
      </c>
      <c r="M28" s="421"/>
      <c r="N28" s="488"/>
      <c r="O28" s="488"/>
      <c r="P28" s="488"/>
      <c r="Q28" s="390"/>
      <c r="R28" s="390"/>
    </row>
    <row r="29" spans="1:18" s="486" customFormat="1" ht="30" customHeight="1" hidden="1">
      <c r="A29" s="1210" t="s">
        <v>500</v>
      </c>
      <c r="B29" s="1210"/>
      <c r="C29" s="408">
        <f>C16-C17-C26</f>
        <v>0</v>
      </c>
      <c r="D29" s="408">
        <f aca="true" t="shared" si="9" ref="D29:L29">D16-D17-D26</f>
        <v>0</v>
      </c>
      <c r="E29" s="408">
        <f t="shared" si="9"/>
        <v>0</v>
      </c>
      <c r="F29" s="408">
        <f t="shared" si="9"/>
        <v>0</v>
      </c>
      <c r="G29" s="408">
        <f t="shared" si="9"/>
        <v>0</v>
      </c>
      <c r="H29" s="408">
        <f t="shared" si="9"/>
        <v>0</v>
      </c>
      <c r="I29" s="408">
        <f t="shared" si="9"/>
        <v>0</v>
      </c>
      <c r="J29" s="408">
        <f t="shared" si="9"/>
        <v>0</v>
      </c>
      <c r="K29" s="408">
        <f t="shared" si="9"/>
        <v>0</v>
      </c>
      <c r="L29" s="408">
        <f t="shared" si="9"/>
        <v>0</v>
      </c>
      <c r="M29" s="421"/>
      <c r="N29" s="488"/>
      <c r="O29" s="488"/>
      <c r="P29" s="488"/>
      <c r="Q29" s="390"/>
      <c r="R29" s="390"/>
    </row>
    <row r="30" spans="1:18" s="464" customFormat="1" ht="27.75" customHeight="1">
      <c r="A30" s="473"/>
      <c r="B30" s="489"/>
      <c r="C30" s="489"/>
      <c r="D30" s="463"/>
      <c r="E30" s="463"/>
      <c r="F30" s="463"/>
      <c r="G30" s="540"/>
      <c r="H30" s="540"/>
      <c r="I30" s="1212" t="str">
        <f>'Thong tin'!B8</f>
        <v>Bình Phước, ngày 05 tháng 7 năm 2018</v>
      </c>
      <c r="J30" s="1212"/>
      <c r="K30" s="1212"/>
      <c r="L30" s="1212"/>
      <c r="M30" s="476"/>
      <c r="N30" s="476"/>
      <c r="O30" s="476"/>
      <c r="P30" s="476"/>
      <c r="Q30" s="476"/>
      <c r="R30" s="476"/>
    </row>
    <row r="31" spans="1:18" s="464" customFormat="1" ht="21" customHeight="1">
      <c r="A31" s="1225" t="s">
        <v>4</v>
      </c>
      <c r="B31" s="1225"/>
      <c r="C31" s="1225"/>
      <c r="D31" s="1225"/>
      <c r="E31" s="532"/>
      <c r="F31" s="532"/>
      <c r="G31" s="541"/>
      <c r="H31" s="1226" t="str">
        <f>'Thong tin'!B7</f>
        <v>CỤC TRƯỞNG</v>
      </c>
      <c r="I31" s="1226"/>
      <c r="J31" s="1226"/>
      <c r="K31" s="1226"/>
      <c r="L31" s="1226"/>
      <c r="M31" s="476"/>
      <c r="N31" s="476"/>
      <c r="O31" s="476"/>
      <c r="P31" s="476"/>
      <c r="Q31" s="476"/>
      <c r="R31" s="476"/>
    </row>
    <row r="32" spans="1:18" s="464" customFormat="1" ht="15" customHeight="1">
      <c r="A32" s="524"/>
      <c r="B32" s="1202"/>
      <c r="C32" s="1202"/>
      <c r="D32" s="543"/>
      <c r="E32" s="543"/>
      <c r="F32" s="532"/>
      <c r="G32" s="1211"/>
      <c r="H32" s="1211"/>
      <c r="I32" s="1211"/>
      <c r="J32" s="1211"/>
      <c r="K32" s="1211"/>
      <c r="L32" s="1211"/>
      <c r="M32" s="491"/>
      <c r="N32" s="491"/>
      <c r="O32" s="491"/>
      <c r="P32" s="491"/>
      <c r="Q32" s="476"/>
      <c r="R32" s="476"/>
    </row>
    <row r="33" spans="1:18" s="464" customFormat="1" ht="18.75">
      <c r="A33" s="524"/>
      <c r="B33" s="535"/>
      <c r="C33" s="527"/>
      <c r="D33" s="532"/>
      <c r="E33" s="532"/>
      <c r="F33" s="532"/>
      <c r="G33" s="544"/>
      <c r="H33" s="544"/>
      <c r="I33" s="544"/>
      <c r="J33" s="544"/>
      <c r="K33" s="544"/>
      <c r="L33" s="544"/>
      <c r="M33" s="476"/>
      <c r="N33" s="476"/>
      <c r="O33" s="476"/>
      <c r="P33" s="476"/>
      <c r="Q33" s="476"/>
      <c r="R33" s="476"/>
    </row>
    <row r="34" spans="1:18" s="434" customFormat="1" ht="15.75">
      <c r="A34" s="545"/>
      <c r="B34" s="1233"/>
      <c r="C34" s="1233"/>
      <c r="D34" s="526"/>
      <c r="E34" s="670"/>
      <c r="F34" s="526"/>
      <c r="G34" s="526"/>
      <c r="H34" s="526"/>
      <c r="I34" s="526"/>
      <c r="J34" s="526"/>
      <c r="K34" s="526"/>
      <c r="L34" s="526"/>
      <c r="M34" s="447"/>
      <c r="N34" s="433"/>
      <c r="O34" s="433"/>
      <c r="P34" s="433"/>
      <c r="Q34" s="433"/>
      <c r="R34" s="433"/>
    </row>
    <row r="35" spans="1:18" s="434" customFormat="1" ht="15">
      <c r="A35" s="546"/>
      <c r="B35" s="546"/>
      <c r="C35" s="546"/>
      <c r="D35" s="546"/>
      <c r="E35" s="546"/>
      <c r="F35" s="546"/>
      <c r="G35" s="546"/>
      <c r="H35" s="546"/>
      <c r="I35" s="546"/>
      <c r="J35" s="546"/>
      <c r="K35" s="546"/>
      <c r="L35" s="546"/>
      <c r="M35" s="433"/>
      <c r="N35" s="433"/>
      <c r="O35" s="433"/>
      <c r="P35" s="433"/>
      <c r="Q35" s="433"/>
      <c r="R35" s="433"/>
    </row>
    <row r="36" spans="1:18" s="434" customFormat="1" ht="15">
      <c r="A36" s="546"/>
      <c r="B36" s="546"/>
      <c r="C36" s="546"/>
      <c r="D36" s="546"/>
      <c r="E36" s="546"/>
      <c r="F36" s="546"/>
      <c r="G36" s="546"/>
      <c r="H36" s="546"/>
      <c r="I36" s="546"/>
      <c r="J36" s="546"/>
      <c r="K36" s="546"/>
      <c r="L36" s="546"/>
      <c r="M36" s="433"/>
      <c r="N36" s="433"/>
      <c r="O36" s="433"/>
      <c r="P36" s="433"/>
      <c r="Q36" s="433"/>
      <c r="R36" s="433"/>
    </row>
    <row r="37" spans="1:12" ht="14.25" customHeight="1">
      <c r="A37" s="546"/>
      <c r="B37" s="546"/>
      <c r="C37" s="546"/>
      <c r="D37" s="546"/>
      <c r="E37" s="546"/>
      <c r="F37" s="546"/>
      <c r="G37" s="546"/>
      <c r="H37" s="546"/>
      <c r="I37" s="546"/>
      <c r="J37" s="546"/>
      <c r="K37" s="546"/>
      <c r="L37" s="546"/>
    </row>
    <row r="38" spans="1:12" ht="15" hidden="1">
      <c r="A38" s="546"/>
      <c r="B38" s="546"/>
      <c r="C38" s="546"/>
      <c r="D38" s="546"/>
      <c r="E38" s="546"/>
      <c r="F38" s="546"/>
      <c r="G38" s="546"/>
      <c r="H38" s="546"/>
      <c r="I38" s="546"/>
      <c r="J38" s="546"/>
      <c r="K38" s="546"/>
      <c r="L38" s="546"/>
    </row>
    <row r="39" spans="1:12" ht="18.75">
      <c r="A39" s="1225" t="str">
        <f>'Thong tin'!B5</f>
        <v>Nguyễn Thị Thảo</v>
      </c>
      <c r="B39" s="1225"/>
      <c r="C39" s="1225"/>
      <c r="D39" s="1225"/>
      <c r="E39" s="546"/>
      <c r="F39" s="546"/>
      <c r="G39" s="546"/>
      <c r="H39" s="1225" t="str">
        <f>'Thong tin'!B6</f>
        <v>Nguyễn Văn Triệu</v>
      </c>
      <c r="I39" s="1225"/>
      <c r="J39" s="1225"/>
      <c r="K39" s="1225"/>
      <c r="L39" s="1225"/>
    </row>
    <row r="47" spans="1:13" ht="16.5" hidden="1">
      <c r="A47" s="1235" t="s">
        <v>33</v>
      </c>
      <c r="B47" s="1236"/>
      <c r="C47" s="472"/>
      <c r="D47" s="1227" t="s">
        <v>79</v>
      </c>
      <c r="E47" s="1227"/>
      <c r="F47" s="1227"/>
      <c r="G47" s="1227"/>
      <c r="H47" s="1227"/>
      <c r="I47" s="1227"/>
      <c r="J47" s="1227"/>
      <c r="K47" s="1238"/>
      <c r="L47" s="1238"/>
      <c r="M47" s="476"/>
    </row>
    <row r="48" spans="1:13" ht="16.5" hidden="1">
      <c r="A48" s="1189" t="s">
        <v>343</v>
      </c>
      <c r="B48" s="1189"/>
      <c r="C48" s="1189"/>
      <c r="D48" s="1227" t="s">
        <v>215</v>
      </c>
      <c r="E48" s="1227"/>
      <c r="F48" s="1227"/>
      <c r="G48" s="1227"/>
      <c r="H48" s="1227"/>
      <c r="I48" s="1227"/>
      <c r="J48" s="1227"/>
      <c r="K48" s="1237" t="s">
        <v>506</v>
      </c>
      <c r="L48" s="1237"/>
      <c r="M48" s="473"/>
    </row>
    <row r="49" spans="1:13" ht="16.5" hidden="1">
      <c r="A49" s="1189" t="s">
        <v>344</v>
      </c>
      <c r="B49" s="1189"/>
      <c r="C49" s="411"/>
      <c r="D49" s="1234" t="s">
        <v>11</v>
      </c>
      <c r="E49" s="1234"/>
      <c r="F49" s="1234"/>
      <c r="G49" s="1234"/>
      <c r="H49" s="1234"/>
      <c r="I49" s="1234"/>
      <c r="J49" s="1234"/>
      <c r="K49" s="1238"/>
      <c r="L49" s="1238"/>
      <c r="M49" s="476"/>
    </row>
    <row r="50" spans="1:13" ht="15.75" hidden="1">
      <c r="A50" s="432" t="s">
        <v>119</v>
      </c>
      <c r="B50" s="432"/>
      <c r="C50" s="417"/>
      <c r="D50" s="477"/>
      <c r="E50" s="477"/>
      <c r="F50" s="478"/>
      <c r="G50" s="478"/>
      <c r="H50" s="478"/>
      <c r="I50" s="478"/>
      <c r="J50" s="478"/>
      <c r="K50" s="1239"/>
      <c r="L50" s="1239"/>
      <c r="M50" s="473"/>
    </row>
    <row r="51" spans="1:13" ht="15.75" hidden="1">
      <c r="A51" s="477"/>
      <c r="B51" s="477" t="s">
        <v>94</v>
      </c>
      <c r="C51" s="477"/>
      <c r="D51" s="477"/>
      <c r="E51" s="477"/>
      <c r="F51" s="477"/>
      <c r="G51" s="477"/>
      <c r="H51" s="477"/>
      <c r="I51" s="477"/>
      <c r="J51" s="477"/>
      <c r="K51" s="1229"/>
      <c r="L51" s="1229"/>
      <c r="M51" s="473"/>
    </row>
    <row r="52" spans="1:13" ht="15.75" hidden="1">
      <c r="A52" s="837" t="s">
        <v>71</v>
      </c>
      <c r="B52" s="838"/>
      <c r="C52" s="1203" t="s">
        <v>38</v>
      </c>
      <c r="D52" s="1213" t="s">
        <v>338</v>
      </c>
      <c r="E52" s="1213"/>
      <c r="F52" s="1213"/>
      <c r="G52" s="1213"/>
      <c r="H52" s="1213"/>
      <c r="I52" s="1213"/>
      <c r="J52" s="1213"/>
      <c r="K52" s="1213"/>
      <c r="L52" s="1213"/>
      <c r="M52" s="476"/>
    </row>
    <row r="53" spans="1:13" ht="15.75" hidden="1">
      <c r="A53" s="839"/>
      <c r="B53" s="840"/>
      <c r="C53" s="1203"/>
      <c r="D53" s="1248" t="s">
        <v>206</v>
      </c>
      <c r="E53" s="1249"/>
      <c r="F53" s="1249"/>
      <c r="G53" s="1249"/>
      <c r="H53" s="1249"/>
      <c r="I53" s="1249"/>
      <c r="J53" s="1250"/>
      <c r="K53" s="1240" t="s">
        <v>207</v>
      </c>
      <c r="L53" s="1240" t="s">
        <v>208</v>
      </c>
      <c r="M53" s="473"/>
    </row>
    <row r="54" spans="1:13" ht="15.75" hidden="1">
      <c r="A54" s="839"/>
      <c r="B54" s="840"/>
      <c r="C54" s="1203"/>
      <c r="D54" s="1252" t="s">
        <v>37</v>
      </c>
      <c r="E54" s="1243" t="s">
        <v>7</v>
      </c>
      <c r="F54" s="1244"/>
      <c r="G54" s="1244"/>
      <c r="H54" s="1244"/>
      <c r="I54" s="1244"/>
      <c r="J54" s="1245"/>
      <c r="K54" s="1241"/>
      <c r="L54" s="1246"/>
      <c r="M54" s="473"/>
    </row>
    <row r="55" spans="1:16" ht="15.75" hidden="1">
      <c r="A55" s="1207"/>
      <c r="B55" s="1208"/>
      <c r="C55" s="1203"/>
      <c r="D55" s="1252"/>
      <c r="E55" s="479" t="s">
        <v>209</v>
      </c>
      <c r="F55" s="479" t="s">
        <v>210</v>
      </c>
      <c r="G55" s="479" t="s">
        <v>211</v>
      </c>
      <c r="H55" s="479" t="s">
        <v>212</v>
      </c>
      <c r="I55" s="479" t="s">
        <v>345</v>
      </c>
      <c r="J55" s="479" t="s">
        <v>213</v>
      </c>
      <c r="K55" s="1242"/>
      <c r="L55" s="1247"/>
      <c r="M55" s="1201" t="s">
        <v>501</v>
      </c>
      <c r="N55" s="1201"/>
      <c r="O55" s="1201"/>
      <c r="P55" s="1201"/>
    </row>
    <row r="56" spans="1:16" ht="15" hidden="1">
      <c r="A56" s="1205" t="s">
        <v>6</v>
      </c>
      <c r="B56" s="1206"/>
      <c r="C56" s="480">
        <v>1</v>
      </c>
      <c r="D56" s="481">
        <v>2</v>
      </c>
      <c r="E56" s="480">
        <v>3</v>
      </c>
      <c r="F56" s="481">
        <v>4</v>
      </c>
      <c r="G56" s="480">
        <v>5</v>
      </c>
      <c r="H56" s="481">
        <v>6</v>
      </c>
      <c r="I56" s="480">
        <v>7</v>
      </c>
      <c r="J56" s="481">
        <v>8</v>
      </c>
      <c r="K56" s="480">
        <v>9</v>
      </c>
      <c r="L56" s="481">
        <v>10</v>
      </c>
      <c r="M56" s="482" t="s">
        <v>502</v>
      </c>
      <c r="N56" s="483" t="s">
        <v>505</v>
      </c>
      <c r="O56" s="483" t="s">
        <v>503</v>
      </c>
      <c r="P56" s="483" t="s">
        <v>504</v>
      </c>
    </row>
    <row r="57" spans="1:16" ht="24.75" customHeight="1" hidden="1">
      <c r="A57" s="424" t="s">
        <v>0</v>
      </c>
      <c r="B57" s="425" t="s">
        <v>131</v>
      </c>
      <c r="C57" s="404">
        <f>C58+C59</f>
        <v>1227010</v>
      </c>
      <c r="D57" s="404">
        <f aca="true" t="shared" si="10" ref="D57:L57">D58+D59</f>
        <v>730216</v>
      </c>
      <c r="E57" s="404">
        <f t="shared" si="10"/>
        <v>318858</v>
      </c>
      <c r="F57" s="404">
        <f t="shared" si="10"/>
        <v>0</v>
      </c>
      <c r="G57" s="404">
        <f t="shared" si="10"/>
        <v>359311</v>
      </c>
      <c r="H57" s="404">
        <f t="shared" si="10"/>
        <v>25503</v>
      </c>
      <c r="I57" s="404">
        <f t="shared" si="10"/>
        <v>12500</v>
      </c>
      <c r="J57" s="404">
        <f t="shared" si="10"/>
        <v>14044</v>
      </c>
      <c r="K57" s="404">
        <f t="shared" si="10"/>
        <v>496794</v>
      </c>
      <c r="L57" s="404">
        <f t="shared" si="10"/>
        <v>0</v>
      </c>
      <c r="M57" s="404" t="e">
        <f>'03'!#REF!+'04'!#REF!</f>
        <v>#REF!</v>
      </c>
      <c r="N57" s="404" t="e">
        <f>C57-M57</f>
        <v>#REF!</v>
      </c>
      <c r="O57" s="404">
        <f>'07'!C12</f>
        <v>66417416.3</v>
      </c>
      <c r="P57" s="404">
        <f>C57-O57</f>
        <v>-65190406.3</v>
      </c>
    </row>
    <row r="58" spans="1:16" ht="24.75" customHeight="1" hidden="1">
      <c r="A58" s="427">
        <v>1</v>
      </c>
      <c r="B58" s="428" t="s">
        <v>132</v>
      </c>
      <c r="C58" s="404">
        <f>D58+K58+L58</f>
        <v>1145484</v>
      </c>
      <c r="D58" s="404">
        <f>E58+F58+G58+H58+I58+J58</f>
        <v>648690</v>
      </c>
      <c r="E58" s="408">
        <v>289379</v>
      </c>
      <c r="F58" s="408"/>
      <c r="G58" s="408">
        <v>359311</v>
      </c>
      <c r="H58" s="408"/>
      <c r="I58" s="408"/>
      <c r="J58" s="408"/>
      <c r="K58" s="408">
        <v>496794</v>
      </c>
      <c r="L58" s="408"/>
      <c r="M58" s="408" t="e">
        <f>'03'!#REF!+'04'!#REF!</f>
        <v>#REF!</v>
      </c>
      <c r="N58" s="408" t="e">
        <f aca="true" t="shared" si="11" ref="N58:N72">C58-M58</f>
        <v>#REF!</v>
      </c>
      <c r="O58" s="408">
        <f>'07'!D12</f>
        <v>55510669</v>
      </c>
      <c r="P58" s="408">
        <f aca="true" t="shared" si="12" ref="P58:P72">C58-O58</f>
        <v>-54365185</v>
      </c>
    </row>
    <row r="59" spans="1:16" ht="24.75" customHeight="1" hidden="1">
      <c r="A59" s="427">
        <v>2</v>
      </c>
      <c r="B59" s="428" t="s">
        <v>133</v>
      </c>
      <c r="C59" s="404">
        <f>D59+K59+L59</f>
        <v>81526</v>
      </c>
      <c r="D59" s="404">
        <f>E59+F59+G59+H59+I59+J59</f>
        <v>81526</v>
      </c>
      <c r="E59" s="408">
        <v>29479</v>
      </c>
      <c r="F59" s="408">
        <v>0</v>
      </c>
      <c r="G59" s="408">
        <v>0</v>
      </c>
      <c r="H59" s="408">
        <v>25503</v>
      </c>
      <c r="I59" s="408">
        <v>12500</v>
      </c>
      <c r="J59" s="408">
        <v>14044</v>
      </c>
      <c r="K59" s="408">
        <v>0</v>
      </c>
      <c r="L59" s="408">
        <v>0</v>
      </c>
      <c r="M59" s="408" t="e">
        <f>'03'!#REF!+'04'!#REF!</f>
        <v>#REF!</v>
      </c>
      <c r="N59" s="408" t="e">
        <f t="shared" si="11"/>
        <v>#REF!</v>
      </c>
      <c r="O59" s="408">
        <f>'07'!E12</f>
        <v>10906747.3</v>
      </c>
      <c r="P59" s="408">
        <f t="shared" si="12"/>
        <v>-10825221.3</v>
      </c>
    </row>
    <row r="60" spans="1:16" ht="24.75" customHeight="1" hidden="1">
      <c r="A60" s="394" t="s">
        <v>1</v>
      </c>
      <c r="B60" s="395" t="s">
        <v>134</v>
      </c>
      <c r="C60" s="404">
        <f>D60+K60+L60</f>
        <v>30849</v>
      </c>
      <c r="D60" s="404">
        <f>E60+F60+G60+H60+I60+J60</f>
        <v>30849</v>
      </c>
      <c r="E60" s="408">
        <v>18349</v>
      </c>
      <c r="F60" s="408">
        <v>0</v>
      </c>
      <c r="G60" s="408">
        <v>0</v>
      </c>
      <c r="H60" s="408">
        <v>0</v>
      </c>
      <c r="I60" s="408">
        <v>12500</v>
      </c>
      <c r="J60" s="408">
        <v>0</v>
      </c>
      <c r="K60" s="408">
        <v>0</v>
      </c>
      <c r="L60" s="408">
        <v>0</v>
      </c>
      <c r="M60" s="408" t="e">
        <f>'03'!#REF!+'04'!#REF!</f>
        <v>#REF!</v>
      </c>
      <c r="N60" s="408" t="e">
        <f t="shared" si="11"/>
        <v>#REF!</v>
      </c>
      <c r="O60" s="408">
        <f>'07'!F12</f>
        <v>1525870</v>
      </c>
      <c r="P60" s="408">
        <f t="shared" si="12"/>
        <v>-1495021</v>
      </c>
    </row>
    <row r="61" spans="1:16" ht="24.75" customHeight="1" hidden="1">
      <c r="A61" s="394" t="s">
        <v>9</v>
      </c>
      <c r="B61" s="395" t="s">
        <v>135</v>
      </c>
      <c r="C61" s="404">
        <f>D61+K61+L61</f>
        <v>0</v>
      </c>
      <c r="D61" s="404">
        <f>E61+F61+G61+H61+I61+J61</f>
        <v>0</v>
      </c>
      <c r="E61" s="408">
        <v>0</v>
      </c>
      <c r="F61" s="408">
        <v>0</v>
      </c>
      <c r="G61" s="408">
        <v>0</v>
      </c>
      <c r="H61" s="408">
        <v>0</v>
      </c>
      <c r="I61" s="408">
        <v>0</v>
      </c>
      <c r="J61" s="408">
        <v>0</v>
      </c>
      <c r="K61" s="408">
        <v>0</v>
      </c>
      <c r="L61" s="408">
        <v>0</v>
      </c>
      <c r="M61" s="408" t="e">
        <f>'03'!#REF!+'04'!#REF!</f>
        <v>#REF!</v>
      </c>
      <c r="N61" s="408" t="e">
        <f t="shared" si="11"/>
        <v>#REF!</v>
      </c>
      <c r="O61" s="408">
        <f>'07'!G12</f>
        <v>0</v>
      </c>
      <c r="P61" s="408">
        <f t="shared" si="12"/>
        <v>0</v>
      </c>
    </row>
    <row r="62" spans="1:16" ht="24.75" customHeight="1" hidden="1">
      <c r="A62" s="394" t="s">
        <v>136</v>
      </c>
      <c r="B62" s="395" t="s">
        <v>137</v>
      </c>
      <c r="C62" s="404">
        <f>C63+C72</f>
        <v>1196161</v>
      </c>
      <c r="D62" s="404">
        <f aca="true" t="shared" si="13" ref="D62:L62">D63+D72</f>
        <v>699367</v>
      </c>
      <c r="E62" s="404">
        <f t="shared" si="13"/>
        <v>300509</v>
      </c>
      <c r="F62" s="404">
        <f t="shared" si="13"/>
        <v>0</v>
      </c>
      <c r="G62" s="404">
        <f t="shared" si="13"/>
        <v>359311</v>
      </c>
      <c r="H62" s="404">
        <f t="shared" si="13"/>
        <v>25503</v>
      </c>
      <c r="I62" s="404">
        <f t="shared" si="13"/>
        <v>0</v>
      </c>
      <c r="J62" s="404">
        <f t="shared" si="13"/>
        <v>14044</v>
      </c>
      <c r="K62" s="404">
        <f t="shared" si="13"/>
        <v>496794</v>
      </c>
      <c r="L62" s="404">
        <f t="shared" si="13"/>
        <v>0</v>
      </c>
      <c r="M62" s="404" t="e">
        <f>'03'!#REF!+'04'!#REF!</f>
        <v>#REF!</v>
      </c>
      <c r="N62" s="404" t="e">
        <f t="shared" si="11"/>
        <v>#REF!</v>
      </c>
      <c r="O62" s="404">
        <f>'07'!H12</f>
        <v>64891546.3</v>
      </c>
      <c r="P62" s="404">
        <f t="shared" si="12"/>
        <v>-63695385.3</v>
      </c>
    </row>
    <row r="63" spans="1:16" ht="24.75" customHeight="1" hidden="1">
      <c r="A63" s="394" t="s">
        <v>52</v>
      </c>
      <c r="B63" s="429" t="s">
        <v>138</v>
      </c>
      <c r="C63" s="404">
        <f>SUM(C64:C71)</f>
        <v>547471</v>
      </c>
      <c r="D63" s="404">
        <f aca="true" t="shared" si="14" ref="D63:L63">SUM(D64:D71)</f>
        <v>50677</v>
      </c>
      <c r="E63" s="404">
        <f t="shared" si="14"/>
        <v>11130</v>
      </c>
      <c r="F63" s="404">
        <f t="shared" si="14"/>
        <v>0</v>
      </c>
      <c r="G63" s="404">
        <f t="shared" si="14"/>
        <v>0</v>
      </c>
      <c r="H63" s="404">
        <f t="shared" si="14"/>
        <v>25503</v>
      </c>
      <c r="I63" s="404">
        <f t="shared" si="14"/>
        <v>0</v>
      </c>
      <c r="J63" s="404">
        <f t="shared" si="14"/>
        <v>14044</v>
      </c>
      <c r="K63" s="404">
        <f t="shared" si="14"/>
        <v>496794</v>
      </c>
      <c r="L63" s="404">
        <f t="shared" si="14"/>
        <v>0</v>
      </c>
      <c r="M63" s="404" t="e">
        <f>'03'!#REF!+'04'!#REF!</f>
        <v>#REF!</v>
      </c>
      <c r="N63" s="404" t="e">
        <f t="shared" si="11"/>
        <v>#REF!</v>
      </c>
      <c r="O63" s="404">
        <f>'07'!I12</f>
        <v>37502878.3</v>
      </c>
      <c r="P63" s="404">
        <f t="shared" si="12"/>
        <v>-36955407.3</v>
      </c>
    </row>
    <row r="64" spans="1:16" ht="24.75" customHeight="1" hidden="1">
      <c r="A64" s="427" t="s">
        <v>54</v>
      </c>
      <c r="B64" s="428" t="s">
        <v>139</v>
      </c>
      <c r="C64" s="404">
        <f aca="true" t="shared" si="15" ref="C64:C72">D64+K64+L64</f>
        <v>41344</v>
      </c>
      <c r="D64" s="404">
        <f aca="true" t="shared" si="16" ref="D64:D72">E64+F64+G64+H64+I64+J64</f>
        <v>40344</v>
      </c>
      <c r="E64" s="408">
        <v>800</v>
      </c>
      <c r="F64" s="408">
        <v>0</v>
      </c>
      <c r="G64" s="408">
        <v>0</v>
      </c>
      <c r="H64" s="408">
        <v>25503</v>
      </c>
      <c r="I64" s="408">
        <v>0</v>
      </c>
      <c r="J64" s="408">
        <v>14041</v>
      </c>
      <c r="K64" s="408">
        <v>1000</v>
      </c>
      <c r="L64" s="408">
        <v>0</v>
      </c>
      <c r="M64" s="408" t="e">
        <f>'03'!#REF!+'04'!#REF!</f>
        <v>#REF!</v>
      </c>
      <c r="N64" s="408" t="e">
        <f t="shared" si="11"/>
        <v>#REF!</v>
      </c>
      <c r="O64" s="408">
        <f>'07'!J12</f>
        <v>4767500.3</v>
      </c>
      <c r="P64" s="408">
        <f t="shared" si="12"/>
        <v>-4726156.3</v>
      </c>
    </row>
    <row r="65" spans="1:16" ht="24.75" customHeight="1" hidden="1">
      <c r="A65" s="427" t="s">
        <v>55</v>
      </c>
      <c r="B65" s="428" t="s">
        <v>140</v>
      </c>
      <c r="C65" s="404">
        <f t="shared" si="15"/>
        <v>0</v>
      </c>
      <c r="D65" s="404">
        <f t="shared" si="16"/>
        <v>0</v>
      </c>
      <c r="E65" s="408">
        <v>0</v>
      </c>
      <c r="F65" s="408">
        <v>0</v>
      </c>
      <c r="G65" s="408">
        <v>0</v>
      </c>
      <c r="H65" s="408">
        <v>0</v>
      </c>
      <c r="I65" s="408">
        <v>0</v>
      </c>
      <c r="J65" s="408">
        <v>0</v>
      </c>
      <c r="K65" s="408">
        <v>0</v>
      </c>
      <c r="L65" s="408">
        <v>0</v>
      </c>
      <c r="M65" s="408" t="e">
        <f>'03'!#REF!+'04'!#REF!</f>
        <v>#REF!</v>
      </c>
      <c r="N65" s="408" t="e">
        <f t="shared" si="11"/>
        <v>#REF!</v>
      </c>
      <c r="O65" s="408">
        <f>'07'!K12</f>
        <v>1321144</v>
      </c>
      <c r="P65" s="408">
        <f t="shared" si="12"/>
        <v>-1321144</v>
      </c>
    </row>
    <row r="66" spans="1:16" ht="24.75" customHeight="1" hidden="1">
      <c r="A66" s="427" t="s">
        <v>141</v>
      </c>
      <c r="B66" s="428" t="s">
        <v>201</v>
      </c>
      <c r="C66" s="404">
        <f t="shared" si="15"/>
        <v>0</v>
      </c>
      <c r="D66" s="404">
        <f t="shared" si="16"/>
        <v>0</v>
      </c>
      <c r="E66" s="408">
        <v>0</v>
      </c>
      <c r="F66" s="408">
        <v>0</v>
      </c>
      <c r="G66" s="408">
        <v>0</v>
      </c>
      <c r="H66" s="408">
        <v>0</v>
      </c>
      <c r="I66" s="408">
        <v>0</v>
      </c>
      <c r="J66" s="408">
        <v>0</v>
      </c>
      <c r="K66" s="408">
        <v>0</v>
      </c>
      <c r="L66" s="408">
        <v>0</v>
      </c>
      <c r="M66" s="408" t="e">
        <f>'03'!#REF!</f>
        <v>#REF!</v>
      </c>
      <c r="N66" s="408" t="e">
        <f t="shared" si="11"/>
        <v>#REF!</v>
      </c>
      <c r="O66" s="408">
        <f>'07'!L12</f>
        <v>0</v>
      </c>
      <c r="P66" s="408">
        <f t="shared" si="12"/>
        <v>0</v>
      </c>
    </row>
    <row r="67" spans="1:16" ht="24.75" customHeight="1" hidden="1">
      <c r="A67" s="427" t="s">
        <v>143</v>
      </c>
      <c r="B67" s="428" t="s">
        <v>142</v>
      </c>
      <c r="C67" s="404">
        <f t="shared" si="15"/>
        <v>33438</v>
      </c>
      <c r="D67" s="404">
        <f t="shared" si="16"/>
        <v>10333</v>
      </c>
      <c r="E67" s="408">
        <v>10330</v>
      </c>
      <c r="F67" s="408">
        <v>0</v>
      </c>
      <c r="G67" s="408">
        <v>0</v>
      </c>
      <c r="H67" s="408">
        <v>0</v>
      </c>
      <c r="I67" s="408">
        <v>0</v>
      </c>
      <c r="J67" s="408">
        <v>3</v>
      </c>
      <c r="K67" s="408">
        <v>23105</v>
      </c>
      <c r="L67" s="408">
        <v>0</v>
      </c>
      <c r="M67" s="408" t="e">
        <f>'03'!#REF!+'04'!#REF!</f>
        <v>#REF!</v>
      </c>
      <c r="N67" s="408" t="e">
        <f t="shared" si="11"/>
        <v>#REF!</v>
      </c>
      <c r="O67" s="408">
        <f>'07'!M12</f>
        <v>31414234</v>
      </c>
      <c r="P67" s="408">
        <f t="shared" si="12"/>
        <v>-31380796</v>
      </c>
    </row>
    <row r="68" spans="1:16" ht="24.75" customHeight="1" hidden="1">
      <c r="A68" s="427" t="s">
        <v>145</v>
      </c>
      <c r="B68" s="428" t="s">
        <v>144</v>
      </c>
      <c r="C68" s="404">
        <f t="shared" si="15"/>
        <v>0</v>
      </c>
      <c r="D68" s="404">
        <f t="shared" si="16"/>
        <v>0</v>
      </c>
      <c r="E68" s="408">
        <v>0</v>
      </c>
      <c r="F68" s="408">
        <v>0</v>
      </c>
      <c r="G68" s="408">
        <v>0</v>
      </c>
      <c r="H68" s="408">
        <v>0</v>
      </c>
      <c r="I68" s="408">
        <v>0</v>
      </c>
      <c r="J68" s="408">
        <v>0</v>
      </c>
      <c r="K68" s="408">
        <v>0</v>
      </c>
      <c r="L68" s="408">
        <v>0</v>
      </c>
      <c r="M68" s="408" t="e">
        <f>'03'!#REF!+'04'!#REF!</f>
        <v>#REF!</v>
      </c>
      <c r="N68" s="408" t="e">
        <f t="shared" si="11"/>
        <v>#REF!</v>
      </c>
      <c r="O68" s="408">
        <f>'07'!N12</f>
        <v>0</v>
      </c>
      <c r="P68" s="408">
        <f t="shared" si="12"/>
        <v>0</v>
      </c>
    </row>
    <row r="69" spans="1:16" ht="24.75" customHeight="1" hidden="1">
      <c r="A69" s="427" t="s">
        <v>147</v>
      </c>
      <c r="B69" s="428" t="s">
        <v>146</v>
      </c>
      <c r="C69" s="404">
        <f t="shared" si="15"/>
        <v>0</v>
      </c>
      <c r="D69" s="404">
        <f t="shared" si="16"/>
        <v>0</v>
      </c>
      <c r="E69" s="408">
        <v>0</v>
      </c>
      <c r="F69" s="408">
        <v>0</v>
      </c>
      <c r="G69" s="408">
        <v>0</v>
      </c>
      <c r="H69" s="408">
        <v>0</v>
      </c>
      <c r="I69" s="408">
        <v>0</v>
      </c>
      <c r="J69" s="408">
        <v>0</v>
      </c>
      <c r="K69" s="408">
        <v>0</v>
      </c>
      <c r="L69" s="408">
        <v>0</v>
      </c>
      <c r="M69" s="408" t="e">
        <f>'03'!#REF!+'04'!#REF!</f>
        <v>#REF!</v>
      </c>
      <c r="N69" s="408" t="e">
        <f t="shared" si="11"/>
        <v>#REF!</v>
      </c>
      <c r="O69" s="408">
        <f>'07'!O12</f>
        <v>0</v>
      </c>
      <c r="P69" s="408">
        <f t="shared" si="12"/>
        <v>0</v>
      </c>
    </row>
    <row r="70" spans="1:16" ht="24.75" customHeight="1" hidden="1">
      <c r="A70" s="427" t="s">
        <v>149</v>
      </c>
      <c r="B70" s="430" t="s">
        <v>148</v>
      </c>
      <c r="C70" s="404">
        <f t="shared" si="15"/>
        <v>0</v>
      </c>
      <c r="D70" s="404">
        <f t="shared" si="16"/>
        <v>0</v>
      </c>
      <c r="E70" s="408">
        <v>0</v>
      </c>
      <c r="F70" s="408">
        <v>0</v>
      </c>
      <c r="G70" s="408">
        <v>0</v>
      </c>
      <c r="H70" s="408">
        <v>0</v>
      </c>
      <c r="I70" s="408">
        <v>0</v>
      </c>
      <c r="J70" s="408">
        <v>0</v>
      </c>
      <c r="K70" s="408">
        <v>0</v>
      </c>
      <c r="L70" s="408">
        <v>0</v>
      </c>
      <c r="M70" s="408" t="e">
        <f>'03'!#REF!+'04'!#REF!</f>
        <v>#REF!</v>
      </c>
      <c r="N70" s="408" t="e">
        <f t="shared" si="11"/>
        <v>#REF!</v>
      </c>
      <c r="O70" s="408">
        <f>'07'!P12</f>
        <v>0</v>
      </c>
      <c r="P70" s="408">
        <f t="shared" si="12"/>
        <v>0</v>
      </c>
    </row>
    <row r="71" spans="1:16" ht="24.75" customHeight="1" hidden="1">
      <c r="A71" s="427" t="s">
        <v>185</v>
      </c>
      <c r="B71" s="428" t="s">
        <v>150</v>
      </c>
      <c r="C71" s="404">
        <f t="shared" si="15"/>
        <v>472689</v>
      </c>
      <c r="D71" s="404">
        <f t="shared" si="16"/>
        <v>0</v>
      </c>
      <c r="E71" s="408">
        <v>0</v>
      </c>
      <c r="F71" s="408">
        <v>0</v>
      </c>
      <c r="G71" s="408">
        <v>0</v>
      </c>
      <c r="H71" s="408">
        <v>0</v>
      </c>
      <c r="I71" s="408">
        <v>0</v>
      </c>
      <c r="J71" s="408">
        <v>0</v>
      </c>
      <c r="K71" s="408">
        <v>472689</v>
      </c>
      <c r="L71" s="408">
        <v>0</v>
      </c>
      <c r="M71" s="408" t="e">
        <f>'03'!#REF!+'04'!#REF!</f>
        <v>#REF!</v>
      </c>
      <c r="N71" s="408" t="e">
        <f t="shared" si="11"/>
        <v>#REF!</v>
      </c>
      <c r="O71" s="408">
        <f>'07'!Q12</f>
        <v>0</v>
      </c>
      <c r="P71" s="408">
        <f t="shared" si="12"/>
        <v>472689</v>
      </c>
    </row>
    <row r="72" spans="1:16" ht="24.75" customHeight="1" hidden="1">
      <c r="A72" s="394" t="s">
        <v>53</v>
      </c>
      <c r="B72" s="395" t="s">
        <v>151</v>
      </c>
      <c r="C72" s="404">
        <f t="shared" si="15"/>
        <v>648690</v>
      </c>
      <c r="D72" s="404">
        <f t="shared" si="16"/>
        <v>648690</v>
      </c>
      <c r="E72" s="408">
        <v>289379</v>
      </c>
      <c r="F72" s="408">
        <v>0</v>
      </c>
      <c r="G72" s="408">
        <v>359311</v>
      </c>
      <c r="H72" s="408">
        <v>0</v>
      </c>
      <c r="I72" s="408">
        <v>0</v>
      </c>
      <c r="J72" s="408">
        <v>0</v>
      </c>
      <c r="K72" s="408">
        <v>0</v>
      </c>
      <c r="L72" s="408">
        <v>0</v>
      </c>
      <c r="M72" s="404" t="e">
        <f>'03'!#REF!+'04'!#REF!</f>
        <v>#REF!</v>
      </c>
      <c r="N72" s="404" t="e">
        <f t="shared" si="11"/>
        <v>#REF!</v>
      </c>
      <c r="O72" s="404">
        <f>'07'!R12</f>
        <v>27388668</v>
      </c>
      <c r="P72" s="404">
        <f t="shared" si="12"/>
        <v>-26739978</v>
      </c>
    </row>
    <row r="73" spans="1:16" ht="24.75" customHeight="1" hidden="1">
      <c r="A73" s="460" t="s">
        <v>76</v>
      </c>
      <c r="B73" s="487" t="s">
        <v>214</v>
      </c>
      <c r="C73" s="471">
        <f>(C64+C65+C66)/C63</f>
        <v>0.07551815529955011</v>
      </c>
      <c r="D73" s="396">
        <f aca="true" t="shared" si="17" ref="D73:L73">(D64+D65+D66)/D63</f>
        <v>0.7961007952325513</v>
      </c>
      <c r="E73" s="410">
        <f t="shared" si="17"/>
        <v>0.07187780772686433</v>
      </c>
      <c r="F73" s="410" t="e">
        <f t="shared" si="17"/>
        <v>#DIV/0!</v>
      </c>
      <c r="G73" s="410" t="e">
        <f t="shared" si="17"/>
        <v>#DIV/0!</v>
      </c>
      <c r="H73" s="410">
        <f t="shared" si="17"/>
        <v>1</v>
      </c>
      <c r="I73" s="410" t="e">
        <f t="shared" si="17"/>
        <v>#DIV/0!</v>
      </c>
      <c r="J73" s="410">
        <f t="shared" si="17"/>
        <v>0.9997863856451153</v>
      </c>
      <c r="K73" s="410">
        <f t="shared" si="17"/>
        <v>0.0020129067581331496</v>
      </c>
      <c r="L73" s="410" t="e">
        <f t="shared" si="17"/>
        <v>#DIV/0!</v>
      </c>
      <c r="M73" s="421"/>
      <c r="N73" s="488"/>
      <c r="O73" s="488"/>
      <c r="P73" s="488"/>
    </row>
    <row r="74" spans="1:16" ht="17.25" hidden="1">
      <c r="A74" s="1209" t="s">
        <v>499</v>
      </c>
      <c r="B74" s="1209"/>
      <c r="C74" s="408">
        <f>C57-C60-C61-C62</f>
        <v>0</v>
      </c>
      <c r="D74" s="408">
        <f aca="true" t="shared" si="18" ref="D74:L74">D57-D60-D61-D62</f>
        <v>0</v>
      </c>
      <c r="E74" s="408">
        <f t="shared" si="18"/>
        <v>0</v>
      </c>
      <c r="F74" s="408">
        <f t="shared" si="18"/>
        <v>0</v>
      </c>
      <c r="G74" s="408">
        <f t="shared" si="18"/>
        <v>0</v>
      </c>
      <c r="H74" s="408">
        <f t="shared" si="18"/>
        <v>0</v>
      </c>
      <c r="I74" s="408">
        <f t="shared" si="18"/>
        <v>0</v>
      </c>
      <c r="J74" s="408">
        <f t="shared" si="18"/>
        <v>0</v>
      </c>
      <c r="K74" s="408">
        <f t="shared" si="18"/>
        <v>0</v>
      </c>
      <c r="L74" s="408">
        <f t="shared" si="18"/>
        <v>0</v>
      </c>
      <c r="M74" s="421"/>
      <c r="N74" s="488"/>
      <c r="O74" s="488"/>
      <c r="P74" s="488"/>
    </row>
    <row r="75" spans="1:16" ht="17.25" hidden="1">
      <c r="A75" s="1210" t="s">
        <v>500</v>
      </c>
      <c r="B75" s="1210"/>
      <c r="C75" s="408">
        <f>C62-C63-C72</f>
        <v>0</v>
      </c>
      <c r="D75" s="408">
        <f aca="true" t="shared" si="19" ref="D75:L75">D62-D63-D72</f>
        <v>0</v>
      </c>
      <c r="E75" s="408">
        <f t="shared" si="19"/>
        <v>0</v>
      </c>
      <c r="F75" s="408">
        <f t="shared" si="19"/>
        <v>0</v>
      </c>
      <c r="G75" s="408">
        <f t="shared" si="19"/>
        <v>0</v>
      </c>
      <c r="H75" s="408">
        <f t="shared" si="19"/>
        <v>0</v>
      </c>
      <c r="I75" s="408">
        <f t="shared" si="19"/>
        <v>0</v>
      </c>
      <c r="J75" s="408">
        <f t="shared" si="19"/>
        <v>0</v>
      </c>
      <c r="K75" s="408">
        <f t="shared" si="19"/>
        <v>0</v>
      </c>
      <c r="L75" s="408">
        <f t="shared" si="19"/>
        <v>0</v>
      </c>
      <c r="M75" s="421"/>
      <c r="N75" s="488"/>
      <c r="O75" s="488"/>
      <c r="P75" s="488"/>
    </row>
    <row r="76" spans="1:16" ht="18.75" hidden="1">
      <c r="A76" s="473"/>
      <c r="B76" s="489" t="s">
        <v>520</v>
      </c>
      <c r="C76" s="489"/>
      <c r="D76" s="463"/>
      <c r="E76" s="463"/>
      <c r="F76" s="463"/>
      <c r="G76" s="1212" t="s">
        <v>520</v>
      </c>
      <c r="H76" s="1212"/>
      <c r="I76" s="1212"/>
      <c r="J76" s="1212"/>
      <c r="K76" s="1212"/>
      <c r="L76" s="1212"/>
      <c r="M76" s="476"/>
      <c r="N76" s="476"/>
      <c r="O76" s="476"/>
      <c r="P76" s="476"/>
    </row>
    <row r="77" spans="1:16" ht="18.75" hidden="1">
      <c r="A77" s="1251" t="s">
        <v>4</v>
      </c>
      <c r="B77" s="1251"/>
      <c r="C77" s="1251"/>
      <c r="D77" s="1251"/>
      <c r="E77" s="463"/>
      <c r="F77" s="463"/>
      <c r="G77" s="490"/>
      <c r="H77" s="1253" t="s">
        <v>521</v>
      </c>
      <c r="I77" s="1253"/>
      <c r="J77" s="1253"/>
      <c r="K77" s="1253"/>
      <c r="L77" s="1253"/>
      <c r="M77" s="476"/>
      <c r="N77" s="476"/>
      <c r="O77" s="476"/>
      <c r="P77" s="476"/>
    </row>
    <row r="78" ht="15" hidden="1"/>
    <row r="79" ht="15" hidden="1"/>
    <row r="80" ht="15" hidden="1"/>
    <row r="81" ht="15" hidden="1"/>
    <row r="82" ht="15" hidden="1"/>
    <row r="83" ht="15" hidden="1"/>
    <row r="84" ht="15" hidden="1"/>
    <row r="85" ht="15" hidden="1"/>
    <row r="86" ht="15" hidden="1"/>
    <row r="87" ht="15" hidden="1"/>
    <row r="88" spans="1:13" ht="16.5" hidden="1">
      <c r="A88" s="1235" t="s">
        <v>33</v>
      </c>
      <c r="B88" s="1236"/>
      <c r="C88" s="472"/>
      <c r="D88" s="1227" t="s">
        <v>79</v>
      </c>
      <c r="E88" s="1227"/>
      <c r="F88" s="1227"/>
      <c r="G88" s="1227"/>
      <c r="H88" s="1227"/>
      <c r="I88" s="1227"/>
      <c r="J88" s="1227"/>
      <c r="K88" s="1238"/>
      <c r="L88" s="1238"/>
      <c r="M88" s="476"/>
    </row>
    <row r="89" spans="1:13" ht="16.5" hidden="1">
      <c r="A89" s="1189" t="s">
        <v>343</v>
      </c>
      <c r="B89" s="1189"/>
      <c r="C89" s="1189"/>
      <c r="D89" s="1227" t="s">
        <v>215</v>
      </c>
      <c r="E89" s="1227"/>
      <c r="F89" s="1227"/>
      <c r="G89" s="1227"/>
      <c r="H89" s="1227"/>
      <c r="I89" s="1227"/>
      <c r="J89" s="1227"/>
      <c r="K89" s="1237" t="s">
        <v>507</v>
      </c>
      <c r="L89" s="1237"/>
      <c r="M89" s="473"/>
    </row>
    <row r="90" spans="1:13" ht="16.5" hidden="1">
      <c r="A90" s="1189" t="s">
        <v>344</v>
      </c>
      <c r="B90" s="1189"/>
      <c r="C90" s="411"/>
      <c r="D90" s="1234" t="s">
        <v>11</v>
      </c>
      <c r="E90" s="1234"/>
      <c r="F90" s="1234"/>
      <c r="G90" s="1234"/>
      <c r="H90" s="1234"/>
      <c r="I90" s="1234"/>
      <c r="J90" s="1234"/>
      <c r="K90" s="1238"/>
      <c r="L90" s="1238"/>
      <c r="M90" s="476"/>
    </row>
    <row r="91" spans="1:13" ht="15.75" hidden="1">
      <c r="A91" s="432" t="s">
        <v>119</v>
      </c>
      <c r="B91" s="432"/>
      <c r="C91" s="417"/>
      <c r="D91" s="477"/>
      <c r="E91" s="477"/>
      <c r="F91" s="478"/>
      <c r="G91" s="478"/>
      <c r="H91" s="478"/>
      <c r="I91" s="478"/>
      <c r="J91" s="478"/>
      <c r="K91" s="1239"/>
      <c r="L91" s="1239"/>
      <c r="M91" s="473"/>
    </row>
    <row r="92" spans="1:13" ht="15.75" hidden="1">
      <c r="A92" s="477"/>
      <c r="B92" s="477" t="s">
        <v>94</v>
      </c>
      <c r="C92" s="477"/>
      <c r="D92" s="477"/>
      <c r="E92" s="477"/>
      <c r="F92" s="477"/>
      <c r="G92" s="477"/>
      <c r="H92" s="477"/>
      <c r="I92" s="477"/>
      <c r="J92" s="477"/>
      <c r="K92" s="1229"/>
      <c r="L92" s="1229"/>
      <c r="M92" s="473"/>
    </row>
    <row r="93" spans="1:13" ht="15.75" hidden="1">
      <c r="A93" s="837" t="s">
        <v>71</v>
      </c>
      <c r="B93" s="838"/>
      <c r="C93" s="1203" t="s">
        <v>38</v>
      </c>
      <c r="D93" s="1213" t="s">
        <v>338</v>
      </c>
      <c r="E93" s="1213"/>
      <c r="F93" s="1213"/>
      <c r="G93" s="1213"/>
      <c r="H93" s="1213"/>
      <c r="I93" s="1213"/>
      <c r="J93" s="1213"/>
      <c r="K93" s="1213"/>
      <c r="L93" s="1213"/>
      <c r="M93" s="476"/>
    </row>
    <row r="94" spans="1:13" ht="15.75" hidden="1">
      <c r="A94" s="839"/>
      <c r="B94" s="840"/>
      <c r="C94" s="1203"/>
      <c r="D94" s="1248" t="s">
        <v>206</v>
      </c>
      <c r="E94" s="1249"/>
      <c r="F94" s="1249"/>
      <c r="G94" s="1249"/>
      <c r="H94" s="1249"/>
      <c r="I94" s="1249"/>
      <c r="J94" s="1250"/>
      <c r="K94" s="1240" t="s">
        <v>207</v>
      </c>
      <c r="L94" s="1240" t="s">
        <v>208</v>
      </c>
      <c r="M94" s="473"/>
    </row>
    <row r="95" spans="1:13" ht="15.75" hidden="1">
      <c r="A95" s="839"/>
      <c r="B95" s="840"/>
      <c r="C95" s="1203"/>
      <c r="D95" s="1252" t="s">
        <v>37</v>
      </c>
      <c r="E95" s="1243" t="s">
        <v>7</v>
      </c>
      <c r="F95" s="1244"/>
      <c r="G95" s="1244"/>
      <c r="H95" s="1244"/>
      <c r="I95" s="1244"/>
      <c r="J95" s="1245"/>
      <c r="K95" s="1241"/>
      <c r="L95" s="1246"/>
      <c r="M95" s="473"/>
    </row>
    <row r="96" spans="1:16" ht="15.75" hidden="1">
      <c r="A96" s="1207"/>
      <c r="B96" s="1208"/>
      <c r="C96" s="1203"/>
      <c r="D96" s="1252"/>
      <c r="E96" s="479" t="s">
        <v>209</v>
      </c>
      <c r="F96" s="479" t="s">
        <v>210</v>
      </c>
      <c r="G96" s="479" t="s">
        <v>211</v>
      </c>
      <c r="H96" s="479" t="s">
        <v>212</v>
      </c>
      <c r="I96" s="479" t="s">
        <v>345</v>
      </c>
      <c r="J96" s="479" t="s">
        <v>213</v>
      </c>
      <c r="K96" s="1242"/>
      <c r="L96" s="1247"/>
      <c r="M96" s="1201" t="s">
        <v>501</v>
      </c>
      <c r="N96" s="1201"/>
      <c r="O96" s="1201"/>
      <c r="P96" s="1201"/>
    </row>
    <row r="97" spans="1:16" ht="15" hidden="1">
      <c r="A97" s="1205" t="s">
        <v>6</v>
      </c>
      <c r="B97" s="1206"/>
      <c r="C97" s="480">
        <v>1</v>
      </c>
      <c r="D97" s="481">
        <v>2</v>
      </c>
      <c r="E97" s="480">
        <v>3</v>
      </c>
      <c r="F97" s="481">
        <v>4</v>
      </c>
      <c r="G97" s="480">
        <v>5</v>
      </c>
      <c r="H97" s="481">
        <v>6</v>
      </c>
      <c r="I97" s="480">
        <v>7</v>
      </c>
      <c r="J97" s="481">
        <v>8</v>
      </c>
      <c r="K97" s="480">
        <v>9</v>
      </c>
      <c r="L97" s="481">
        <v>10</v>
      </c>
      <c r="M97" s="482" t="s">
        <v>502</v>
      </c>
      <c r="N97" s="483" t="s">
        <v>505</v>
      </c>
      <c r="O97" s="483" t="s">
        <v>503</v>
      </c>
      <c r="P97" s="483" t="s">
        <v>504</v>
      </c>
    </row>
    <row r="98" spans="1:16" ht="24.75" customHeight="1" hidden="1">
      <c r="A98" s="424" t="s">
        <v>0</v>
      </c>
      <c r="B98" s="425" t="s">
        <v>131</v>
      </c>
      <c r="C98" s="404">
        <f>C99+C100</f>
        <v>77698000</v>
      </c>
      <c r="D98" s="404">
        <f aca="true" t="shared" si="20" ref="D98:L98">D99+D100</f>
        <v>1726087</v>
      </c>
      <c r="E98" s="404">
        <f t="shared" si="20"/>
        <v>992526</v>
      </c>
      <c r="F98" s="404">
        <f t="shared" si="20"/>
        <v>0</v>
      </c>
      <c r="G98" s="404">
        <f t="shared" si="20"/>
        <v>434217</v>
      </c>
      <c r="H98" s="404">
        <f t="shared" si="20"/>
        <v>110298</v>
      </c>
      <c r="I98" s="404">
        <f t="shared" si="20"/>
        <v>20700</v>
      </c>
      <c r="J98" s="404">
        <f t="shared" si="20"/>
        <v>168346</v>
      </c>
      <c r="K98" s="404">
        <f t="shared" si="20"/>
        <v>73826163</v>
      </c>
      <c r="L98" s="404">
        <f t="shared" si="20"/>
        <v>2145750</v>
      </c>
      <c r="M98" s="404" t="e">
        <f>'03'!#REF!+'04'!#REF!</f>
        <v>#REF!</v>
      </c>
      <c r="N98" s="404" t="e">
        <f>C98-M98</f>
        <v>#REF!</v>
      </c>
      <c r="O98" s="404" t="e">
        <f>'07'!#REF!</f>
        <v>#REF!</v>
      </c>
      <c r="P98" s="404" t="e">
        <f>C98-O98</f>
        <v>#REF!</v>
      </c>
    </row>
    <row r="99" spans="1:16" ht="24.75" customHeight="1" hidden="1">
      <c r="A99" s="427">
        <v>1</v>
      </c>
      <c r="B99" s="428" t="s">
        <v>132</v>
      </c>
      <c r="C99" s="404">
        <f>D99+K99+L99</f>
        <v>42623095</v>
      </c>
      <c r="D99" s="404">
        <f>E99+F99+G99+H99+I99+J99</f>
        <v>901808</v>
      </c>
      <c r="E99" s="408">
        <v>547691</v>
      </c>
      <c r="F99" s="408"/>
      <c r="G99" s="408">
        <v>256217</v>
      </c>
      <c r="H99" s="408">
        <v>65000</v>
      </c>
      <c r="I99" s="408">
        <v>20700</v>
      </c>
      <c r="J99" s="408">
        <v>12200</v>
      </c>
      <c r="K99" s="408">
        <v>40571287</v>
      </c>
      <c r="L99" s="408">
        <v>1150000</v>
      </c>
      <c r="M99" s="408" t="e">
        <f>'03'!#REF!+'04'!#REF!</f>
        <v>#REF!</v>
      </c>
      <c r="N99" s="408" t="e">
        <f aca="true" t="shared" si="21" ref="N99:N113">C99-M99</f>
        <v>#REF!</v>
      </c>
      <c r="O99" s="408" t="e">
        <f>'07'!#REF!</f>
        <v>#REF!</v>
      </c>
      <c r="P99" s="408" t="e">
        <f aca="true" t="shared" si="22" ref="P99:P113">C99-O99</f>
        <v>#REF!</v>
      </c>
    </row>
    <row r="100" spans="1:16" ht="24.75" customHeight="1" hidden="1">
      <c r="A100" s="427">
        <v>2</v>
      </c>
      <c r="B100" s="428" t="s">
        <v>133</v>
      </c>
      <c r="C100" s="404">
        <f>D100+K100+L100</f>
        <v>35074905</v>
      </c>
      <c r="D100" s="404">
        <f>E100+F100+G100+H100+I100+J100</f>
        <v>824279</v>
      </c>
      <c r="E100" s="408">
        <v>444835</v>
      </c>
      <c r="F100" s="408"/>
      <c r="G100" s="408">
        <v>178000</v>
      </c>
      <c r="H100" s="408">
        <v>45298</v>
      </c>
      <c r="I100" s="408"/>
      <c r="J100" s="408">
        <v>156146</v>
      </c>
      <c r="K100" s="408">
        <v>33254876</v>
      </c>
      <c r="L100" s="408">
        <v>995750</v>
      </c>
      <c r="M100" s="408" t="e">
        <f>'03'!#REF!+'04'!#REF!</f>
        <v>#REF!</v>
      </c>
      <c r="N100" s="408" t="e">
        <f t="shared" si="21"/>
        <v>#REF!</v>
      </c>
      <c r="O100" s="408" t="e">
        <f>'07'!#REF!</f>
        <v>#REF!</v>
      </c>
      <c r="P100" s="408" t="e">
        <f t="shared" si="22"/>
        <v>#REF!</v>
      </c>
    </row>
    <row r="101" spans="1:16" ht="24.75" customHeight="1" hidden="1">
      <c r="A101" s="394" t="s">
        <v>1</v>
      </c>
      <c r="B101" s="395" t="s">
        <v>134</v>
      </c>
      <c r="C101" s="404">
        <f>D101+K101+L101</f>
        <v>4094298</v>
      </c>
      <c r="D101" s="404">
        <f>E101+F101+G101+H101+I101+J101</f>
        <v>29764</v>
      </c>
      <c r="E101" s="408">
        <v>10764</v>
      </c>
      <c r="F101" s="408"/>
      <c r="G101" s="408">
        <v>19000</v>
      </c>
      <c r="H101" s="408"/>
      <c r="I101" s="408"/>
      <c r="J101" s="408"/>
      <c r="K101" s="408">
        <v>3103784</v>
      </c>
      <c r="L101" s="408">
        <v>960750</v>
      </c>
      <c r="M101" s="408" t="e">
        <f>'03'!#REF!+'04'!#REF!</f>
        <v>#REF!</v>
      </c>
      <c r="N101" s="408" t="e">
        <f t="shared" si="21"/>
        <v>#REF!</v>
      </c>
      <c r="O101" s="408" t="e">
        <f>'07'!#REF!</f>
        <v>#REF!</v>
      </c>
      <c r="P101" s="408" t="e">
        <f t="shared" si="22"/>
        <v>#REF!</v>
      </c>
    </row>
    <row r="102" spans="1:16" ht="24.75" customHeight="1" hidden="1">
      <c r="A102" s="394" t="s">
        <v>9</v>
      </c>
      <c r="B102" s="395" t="s">
        <v>135</v>
      </c>
      <c r="C102" s="404">
        <f>D102+K102+L102</f>
        <v>0</v>
      </c>
      <c r="D102" s="404">
        <f>E102+F102+G102+H102+I102+J102</f>
        <v>0</v>
      </c>
      <c r="E102" s="408"/>
      <c r="F102" s="408"/>
      <c r="G102" s="408"/>
      <c r="H102" s="408"/>
      <c r="I102" s="408"/>
      <c r="J102" s="408"/>
      <c r="K102" s="408"/>
      <c r="L102" s="408"/>
      <c r="M102" s="408" t="e">
        <f>'03'!#REF!+'04'!#REF!</f>
        <v>#REF!</v>
      </c>
      <c r="N102" s="408" t="e">
        <f t="shared" si="21"/>
        <v>#REF!</v>
      </c>
      <c r="O102" s="408" t="e">
        <f>'07'!#REF!</f>
        <v>#REF!</v>
      </c>
      <c r="P102" s="408" t="e">
        <f t="shared" si="22"/>
        <v>#REF!</v>
      </c>
    </row>
    <row r="103" spans="1:16" ht="24.75" customHeight="1" hidden="1">
      <c r="A103" s="394" t="s">
        <v>136</v>
      </c>
      <c r="B103" s="395" t="s">
        <v>137</v>
      </c>
      <c r="C103" s="404">
        <f>C104+C113</f>
        <v>73603702</v>
      </c>
      <c r="D103" s="404">
        <f aca="true" t="shared" si="23" ref="D103:L103">D104+D113</f>
        <v>1696323</v>
      </c>
      <c r="E103" s="404">
        <f t="shared" si="23"/>
        <v>981762</v>
      </c>
      <c r="F103" s="404">
        <f t="shared" si="23"/>
        <v>0</v>
      </c>
      <c r="G103" s="404">
        <f t="shared" si="23"/>
        <v>415217</v>
      </c>
      <c r="H103" s="404">
        <f t="shared" si="23"/>
        <v>110298</v>
      </c>
      <c r="I103" s="404">
        <f t="shared" si="23"/>
        <v>20700</v>
      </c>
      <c r="J103" s="404">
        <f t="shared" si="23"/>
        <v>168346</v>
      </c>
      <c r="K103" s="404">
        <f t="shared" si="23"/>
        <v>70722379</v>
      </c>
      <c r="L103" s="404">
        <f t="shared" si="23"/>
        <v>1185000</v>
      </c>
      <c r="M103" s="404" t="e">
        <f>'03'!#REF!+'04'!#REF!</f>
        <v>#REF!</v>
      </c>
      <c r="N103" s="404" t="e">
        <f t="shared" si="21"/>
        <v>#REF!</v>
      </c>
      <c r="O103" s="404" t="e">
        <f>'07'!#REF!</f>
        <v>#REF!</v>
      </c>
      <c r="P103" s="404" t="e">
        <f t="shared" si="22"/>
        <v>#REF!</v>
      </c>
    </row>
    <row r="104" spans="1:16" ht="24.75" customHeight="1" hidden="1">
      <c r="A104" s="394" t="s">
        <v>52</v>
      </c>
      <c r="B104" s="429" t="s">
        <v>138</v>
      </c>
      <c r="C104" s="404">
        <f>SUM(C105:C112)</f>
        <v>72849668</v>
      </c>
      <c r="D104" s="404">
        <f aca="true" t="shared" si="24" ref="D104:L104">SUM(D105:D112)</f>
        <v>942289</v>
      </c>
      <c r="E104" s="404">
        <f t="shared" si="24"/>
        <v>526845</v>
      </c>
      <c r="F104" s="404">
        <f t="shared" si="24"/>
        <v>0</v>
      </c>
      <c r="G104" s="404">
        <f t="shared" si="24"/>
        <v>197800</v>
      </c>
      <c r="H104" s="404">
        <f t="shared" si="24"/>
        <v>49298</v>
      </c>
      <c r="I104" s="404">
        <f t="shared" si="24"/>
        <v>0</v>
      </c>
      <c r="J104" s="404">
        <f t="shared" si="24"/>
        <v>168346</v>
      </c>
      <c r="K104" s="404">
        <f t="shared" si="24"/>
        <v>70722379</v>
      </c>
      <c r="L104" s="404">
        <f t="shared" si="24"/>
        <v>1185000</v>
      </c>
      <c r="M104" s="404" t="e">
        <f>'03'!#REF!+'04'!#REF!</f>
        <v>#REF!</v>
      </c>
      <c r="N104" s="404" t="e">
        <f t="shared" si="21"/>
        <v>#REF!</v>
      </c>
      <c r="O104" s="404" t="e">
        <f>'07'!#REF!</f>
        <v>#REF!</v>
      </c>
      <c r="P104" s="404" t="e">
        <f t="shared" si="22"/>
        <v>#REF!</v>
      </c>
    </row>
    <row r="105" spans="1:16" ht="24.75" customHeight="1" hidden="1">
      <c r="A105" s="427" t="s">
        <v>54</v>
      </c>
      <c r="B105" s="428" t="s">
        <v>139</v>
      </c>
      <c r="C105" s="404">
        <f aca="true" t="shared" si="25" ref="C105:C113">D105+K105+L105</f>
        <v>4196249</v>
      </c>
      <c r="D105" s="404">
        <f aca="true" t="shared" si="26" ref="D105:D113">E105+F105+G105+H105+I105+J105</f>
        <v>562189</v>
      </c>
      <c r="E105" s="408">
        <v>241945</v>
      </c>
      <c r="F105" s="408"/>
      <c r="G105" s="408">
        <v>107000</v>
      </c>
      <c r="H105" s="408">
        <v>45298</v>
      </c>
      <c r="I105" s="408"/>
      <c r="J105" s="408">
        <v>167946</v>
      </c>
      <c r="K105" s="408">
        <v>3609060</v>
      </c>
      <c r="L105" s="408">
        <v>25000</v>
      </c>
      <c r="M105" s="408" t="e">
        <f>'03'!#REF!+'04'!#REF!</f>
        <v>#REF!</v>
      </c>
      <c r="N105" s="408" t="e">
        <f t="shared" si="21"/>
        <v>#REF!</v>
      </c>
      <c r="O105" s="408" t="e">
        <f>'07'!#REF!</f>
        <v>#REF!</v>
      </c>
      <c r="P105" s="408" t="e">
        <f t="shared" si="22"/>
        <v>#REF!</v>
      </c>
    </row>
    <row r="106" spans="1:16" ht="24.75" customHeight="1" hidden="1">
      <c r="A106" s="427" t="s">
        <v>55</v>
      </c>
      <c r="B106" s="428" t="s">
        <v>140</v>
      </c>
      <c r="C106" s="404">
        <f t="shared" si="25"/>
        <v>0</v>
      </c>
      <c r="D106" s="404">
        <f t="shared" si="26"/>
        <v>0</v>
      </c>
      <c r="E106" s="408"/>
      <c r="F106" s="408"/>
      <c r="G106" s="408"/>
      <c r="H106" s="408"/>
      <c r="I106" s="408"/>
      <c r="J106" s="408"/>
      <c r="K106" s="408"/>
      <c r="L106" s="408"/>
      <c r="M106" s="408" t="e">
        <f>'03'!#REF!+'04'!#REF!</f>
        <v>#REF!</v>
      </c>
      <c r="N106" s="408" t="e">
        <f t="shared" si="21"/>
        <v>#REF!</v>
      </c>
      <c r="O106" s="408" t="e">
        <f>'07'!#REF!</f>
        <v>#REF!</v>
      </c>
      <c r="P106" s="408" t="e">
        <f t="shared" si="22"/>
        <v>#REF!</v>
      </c>
    </row>
    <row r="107" spans="1:16" ht="24.75" customHeight="1" hidden="1">
      <c r="A107" s="427" t="s">
        <v>141</v>
      </c>
      <c r="B107" s="428" t="s">
        <v>201</v>
      </c>
      <c r="C107" s="404">
        <f t="shared" si="25"/>
        <v>0</v>
      </c>
      <c r="D107" s="404">
        <f t="shared" si="26"/>
        <v>0</v>
      </c>
      <c r="E107" s="408"/>
      <c r="F107" s="408"/>
      <c r="G107" s="408"/>
      <c r="H107" s="408"/>
      <c r="I107" s="408"/>
      <c r="J107" s="408"/>
      <c r="K107" s="408"/>
      <c r="L107" s="408"/>
      <c r="M107" s="408" t="e">
        <f>'03'!#REF!</f>
        <v>#REF!</v>
      </c>
      <c r="N107" s="408" t="e">
        <f t="shared" si="21"/>
        <v>#REF!</v>
      </c>
      <c r="O107" s="408" t="e">
        <f>'07'!#REF!</f>
        <v>#REF!</v>
      </c>
      <c r="P107" s="408" t="e">
        <f t="shared" si="22"/>
        <v>#REF!</v>
      </c>
    </row>
    <row r="108" spans="1:16" ht="24.75" customHeight="1" hidden="1">
      <c r="A108" s="427" t="s">
        <v>143</v>
      </c>
      <c r="B108" s="428" t="s">
        <v>142</v>
      </c>
      <c r="C108" s="404">
        <f t="shared" si="25"/>
        <v>67438608</v>
      </c>
      <c r="D108" s="404">
        <f t="shared" si="26"/>
        <v>315289</v>
      </c>
      <c r="E108" s="408">
        <v>220089</v>
      </c>
      <c r="F108" s="408"/>
      <c r="G108" s="408">
        <v>90800</v>
      </c>
      <c r="H108" s="408">
        <v>4000</v>
      </c>
      <c r="I108" s="408"/>
      <c r="J108" s="408">
        <v>400</v>
      </c>
      <c r="K108" s="408">
        <v>67113319</v>
      </c>
      <c r="L108" s="408">
        <v>10000</v>
      </c>
      <c r="M108" s="408" t="e">
        <f>'03'!#REF!+'04'!#REF!</f>
        <v>#REF!</v>
      </c>
      <c r="N108" s="408" t="e">
        <f t="shared" si="21"/>
        <v>#REF!</v>
      </c>
      <c r="O108" s="408" t="e">
        <f>'07'!#REF!</f>
        <v>#REF!</v>
      </c>
      <c r="P108" s="408" t="e">
        <f t="shared" si="22"/>
        <v>#REF!</v>
      </c>
    </row>
    <row r="109" spans="1:16" ht="24.75" customHeight="1" hidden="1">
      <c r="A109" s="427" t="s">
        <v>145</v>
      </c>
      <c r="B109" s="428" t="s">
        <v>144</v>
      </c>
      <c r="C109" s="404">
        <f t="shared" si="25"/>
        <v>1214811</v>
      </c>
      <c r="D109" s="404">
        <f t="shared" si="26"/>
        <v>64811</v>
      </c>
      <c r="E109" s="408">
        <v>64811</v>
      </c>
      <c r="F109" s="408"/>
      <c r="G109" s="408"/>
      <c r="H109" s="408"/>
      <c r="I109" s="408"/>
      <c r="J109" s="408"/>
      <c r="K109" s="408"/>
      <c r="L109" s="408">
        <v>1150000</v>
      </c>
      <c r="M109" s="408" t="e">
        <f>'03'!#REF!+'04'!#REF!</f>
        <v>#REF!</v>
      </c>
      <c r="N109" s="408" t="e">
        <f t="shared" si="21"/>
        <v>#REF!</v>
      </c>
      <c r="O109" s="408" t="e">
        <f>'07'!#REF!</f>
        <v>#REF!</v>
      </c>
      <c r="P109" s="408" t="e">
        <f t="shared" si="22"/>
        <v>#REF!</v>
      </c>
    </row>
    <row r="110" spans="1:16" ht="24.75" customHeight="1" hidden="1">
      <c r="A110" s="427" t="s">
        <v>147</v>
      </c>
      <c r="B110" s="428" t="s">
        <v>146</v>
      </c>
      <c r="C110" s="404">
        <f t="shared" si="25"/>
        <v>0</v>
      </c>
      <c r="D110" s="404">
        <f t="shared" si="26"/>
        <v>0</v>
      </c>
      <c r="E110" s="408"/>
      <c r="F110" s="408"/>
      <c r="G110" s="408"/>
      <c r="H110" s="408"/>
      <c r="I110" s="408"/>
      <c r="J110" s="408"/>
      <c r="K110" s="408"/>
      <c r="L110" s="408"/>
      <c r="M110" s="408" t="e">
        <f>'03'!#REF!+'04'!#REF!</f>
        <v>#REF!</v>
      </c>
      <c r="N110" s="408" t="e">
        <f t="shared" si="21"/>
        <v>#REF!</v>
      </c>
      <c r="O110" s="408" t="e">
        <f>'07'!#REF!</f>
        <v>#REF!</v>
      </c>
      <c r="P110" s="408" t="e">
        <f t="shared" si="22"/>
        <v>#REF!</v>
      </c>
    </row>
    <row r="111" spans="1:16" ht="24.75" customHeight="1" hidden="1">
      <c r="A111" s="427" t="s">
        <v>149</v>
      </c>
      <c r="B111" s="430" t="s">
        <v>148</v>
      </c>
      <c r="C111" s="404">
        <f t="shared" si="25"/>
        <v>0</v>
      </c>
      <c r="D111" s="404">
        <f t="shared" si="26"/>
        <v>0</v>
      </c>
      <c r="E111" s="408"/>
      <c r="F111" s="408"/>
      <c r="G111" s="408"/>
      <c r="H111" s="408"/>
      <c r="I111" s="408"/>
      <c r="J111" s="408"/>
      <c r="K111" s="408"/>
      <c r="L111" s="408"/>
      <c r="M111" s="408" t="e">
        <f>'03'!#REF!+'04'!#REF!</f>
        <v>#REF!</v>
      </c>
      <c r="N111" s="408" t="e">
        <f t="shared" si="21"/>
        <v>#REF!</v>
      </c>
      <c r="O111" s="408" t="e">
        <f>'07'!#REF!</f>
        <v>#REF!</v>
      </c>
      <c r="P111" s="408" t="e">
        <f t="shared" si="22"/>
        <v>#REF!</v>
      </c>
    </row>
    <row r="112" spans="1:16" ht="24.75" customHeight="1" hidden="1">
      <c r="A112" s="427" t="s">
        <v>185</v>
      </c>
      <c r="B112" s="428" t="s">
        <v>150</v>
      </c>
      <c r="C112" s="404">
        <f t="shared" si="25"/>
        <v>0</v>
      </c>
      <c r="D112" s="404">
        <f t="shared" si="26"/>
        <v>0</v>
      </c>
      <c r="E112" s="408"/>
      <c r="F112" s="408"/>
      <c r="G112" s="408"/>
      <c r="H112" s="408"/>
      <c r="I112" s="408"/>
      <c r="J112" s="408"/>
      <c r="K112" s="408"/>
      <c r="L112" s="408"/>
      <c r="M112" s="408" t="e">
        <f>'03'!#REF!+'04'!#REF!</f>
        <v>#REF!</v>
      </c>
      <c r="N112" s="408" t="e">
        <f t="shared" si="21"/>
        <v>#REF!</v>
      </c>
      <c r="O112" s="408" t="e">
        <f>'07'!#REF!</f>
        <v>#REF!</v>
      </c>
      <c r="P112" s="408" t="e">
        <f t="shared" si="22"/>
        <v>#REF!</v>
      </c>
    </row>
    <row r="113" spans="1:16" ht="24.75" customHeight="1" hidden="1">
      <c r="A113" s="394" t="s">
        <v>53</v>
      </c>
      <c r="B113" s="395" t="s">
        <v>151</v>
      </c>
      <c r="C113" s="404">
        <f t="shared" si="25"/>
        <v>754034</v>
      </c>
      <c r="D113" s="404">
        <f t="shared" si="26"/>
        <v>754034</v>
      </c>
      <c r="E113" s="408">
        <v>454917</v>
      </c>
      <c r="F113" s="408"/>
      <c r="G113" s="408">
        <v>217417</v>
      </c>
      <c r="H113" s="408">
        <v>61000</v>
      </c>
      <c r="I113" s="408">
        <v>20700</v>
      </c>
      <c r="J113" s="408"/>
      <c r="K113" s="408"/>
      <c r="L113" s="408"/>
      <c r="M113" s="404" t="e">
        <f>'03'!#REF!+'04'!#REF!</f>
        <v>#REF!</v>
      </c>
      <c r="N113" s="404" t="e">
        <f t="shared" si="21"/>
        <v>#REF!</v>
      </c>
      <c r="O113" s="404" t="e">
        <f>'07'!#REF!</f>
        <v>#REF!</v>
      </c>
      <c r="P113" s="404" t="e">
        <f t="shared" si="22"/>
        <v>#REF!</v>
      </c>
    </row>
    <row r="114" spans="1:16" ht="38.25" hidden="1">
      <c r="A114" s="460" t="s">
        <v>76</v>
      </c>
      <c r="B114" s="487" t="s">
        <v>214</v>
      </c>
      <c r="C114" s="471">
        <f>(C105+C106+C107)/C104</f>
        <v>0.05760148419619428</v>
      </c>
      <c r="D114" s="396">
        <f aca="true" t="shared" si="27" ref="D114:L114">(D105+D106+D107)/D104</f>
        <v>0.5966205696978315</v>
      </c>
      <c r="E114" s="410">
        <f t="shared" si="27"/>
        <v>0.45923374047395343</v>
      </c>
      <c r="F114" s="410" t="e">
        <f t="shared" si="27"/>
        <v>#DIV/0!</v>
      </c>
      <c r="G114" s="410">
        <f t="shared" si="27"/>
        <v>0.5409504550050556</v>
      </c>
      <c r="H114" s="410">
        <f t="shared" si="27"/>
        <v>0.9188608057121993</v>
      </c>
      <c r="I114" s="410" t="e">
        <f t="shared" si="27"/>
        <v>#DIV/0!</v>
      </c>
      <c r="J114" s="410">
        <f t="shared" si="27"/>
        <v>0.9976239411687834</v>
      </c>
      <c r="K114" s="410">
        <f t="shared" si="27"/>
        <v>0.05103137155496423</v>
      </c>
      <c r="L114" s="410">
        <f t="shared" si="27"/>
        <v>0.02109704641350211</v>
      </c>
      <c r="M114" s="421"/>
      <c r="N114" s="488"/>
      <c r="O114" s="488"/>
      <c r="P114" s="488"/>
    </row>
    <row r="115" spans="1:16" ht="17.25" hidden="1">
      <c r="A115" s="1209" t="s">
        <v>499</v>
      </c>
      <c r="B115" s="1209"/>
      <c r="C115" s="408">
        <f>C98-C101-C102-C103</f>
        <v>0</v>
      </c>
      <c r="D115" s="408">
        <f aca="true" t="shared" si="28" ref="D115:L115">D98-D101-D102-D103</f>
        <v>0</v>
      </c>
      <c r="E115" s="408">
        <f t="shared" si="28"/>
        <v>0</v>
      </c>
      <c r="F115" s="408">
        <f t="shared" si="28"/>
        <v>0</v>
      </c>
      <c r="G115" s="408">
        <f t="shared" si="28"/>
        <v>0</v>
      </c>
      <c r="H115" s="408">
        <f t="shared" si="28"/>
        <v>0</v>
      </c>
      <c r="I115" s="408">
        <f t="shared" si="28"/>
        <v>0</v>
      </c>
      <c r="J115" s="408">
        <f t="shared" si="28"/>
        <v>0</v>
      </c>
      <c r="K115" s="408">
        <f t="shared" si="28"/>
        <v>0</v>
      </c>
      <c r="L115" s="408">
        <f t="shared" si="28"/>
        <v>0</v>
      </c>
      <c r="M115" s="421"/>
      <c r="N115" s="488"/>
      <c r="O115" s="488"/>
      <c r="P115" s="488"/>
    </row>
    <row r="116" spans="1:16" ht="17.25" hidden="1">
      <c r="A116" s="1210" t="s">
        <v>500</v>
      </c>
      <c r="B116" s="1210"/>
      <c r="C116" s="408">
        <f>C103-C104-C113</f>
        <v>0</v>
      </c>
      <c r="D116" s="408">
        <f aca="true" t="shared" si="29" ref="D116:L116">D103-D104-D113</f>
        <v>0</v>
      </c>
      <c r="E116" s="408">
        <f t="shared" si="29"/>
        <v>0</v>
      </c>
      <c r="F116" s="408">
        <f t="shared" si="29"/>
        <v>0</v>
      </c>
      <c r="G116" s="408">
        <f t="shared" si="29"/>
        <v>0</v>
      </c>
      <c r="H116" s="408">
        <f t="shared" si="29"/>
        <v>0</v>
      </c>
      <c r="I116" s="408">
        <f t="shared" si="29"/>
        <v>0</v>
      </c>
      <c r="J116" s="408">
        <f t="shared" si="29"/>
        <v>0</v>
      </c>
      <c r="K116" s="408">
        <f t="shared" si="29"/>
        <v>0</v>
      </c>
      <c r="L116" s="408">
        <f t="shared" si="29"/>
        <v>0</v>
      </c>
      <c r="M116" s="421"/>
      <c r="N116" s="488"/>
      <c r="O116" s="488"/>
      <c r="P116" s="488"/>
    </row>
    <row r="117" spans="1:16" ht="18.75" hidden="1">
      <c r="A117" s="473"/>
      <c r="B117" s="489" t="s">
        <v>520</v>
      </c>
      <c r="C117" s="489"/>
      <c r="D117" s="463"/>
      <c r="E117" s="463"/>
      <c r="F117" s="463"/>
      <c r="G117" s="1212" t="s">
        <v>520</v>
      </c>
      <c r="H117" s="1212"/>
      <c r="I117" s="1212"/>
      <c r="J117" s="1212"/>
      <c r="K117" s="1212"/>
      <c r="L117" s="1212"/>
      <c r="M117" s="476"/>
      <c r="N117" s="476"/>
      <c r="O117" s="476"/>
      <c r="P117" s="476"/>
    </row>
    <row r="118" spans="1:16" ht="18.75" hidden="1">
      <c r="A118" s="1251" t="s">
        <v>4</v>
      </c>
      <c r="B118" s="1251"/>
      <c r="C118" s="1251"/>
      <c r="D118" s="1251"/>
      <c r="E118" s="463"/>
      <c r="F118" s="463"/>
      <c r="G118" s="490"/>
      <c r="H118" s="1253" t="s">
        <v>521</v>
      </c>
      <c r="I118" s="1253"/>
      <c r="J118" s="1253"/>
      <c r="K118" s="1253"/>
      <c r="L118" s="1253"/>
      <c r="M118" s="476"/>
      <c r="N118" s="476"/>
      <c r="O118" s="476"/>
      <c r="P118" s="476"/>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235" t="s">
        <v>33</v>
      </c>
      <c r="B131" s="1236"/>
      <c r="C131" s="472"/>
      <c r="D131" s="1227" t="s">
        <v>79</v>
      </c>
      <c r="E131" s="1227"/>
      <c r="F131" s="1227"/>
      <c r="G131" s="1227"/>
      <c r="H131" s="1227"/>
      <c r="I131" s="1227"/>
      <c r="J131" s="1227"/>
      <c r="K131" s="1238"/>
      <c r="L131" s="1238"/>
      <c r="M131" s="476"/>
    </row>
    <row r="132" spans="1:13" ht="16.5" hidden="1">
      <c r="A132" s="1189" t="s">
        <v>343</v>
      </c>
      <c r="B132" s="1189"/>
      <c r="C132" s="1189"/>
      <c r="D132" s="1227" t="s">
        <v>215</v>
      </c>
      <c r="E132" s="1227"/>
      <c r="F132" s="1227"/>
      <c r="G132" s="1227"/>
      <c r="H132" s="1227"/>
      <c r="I132" s="1227"/>
      <c r="J132" s="1227"/>
      <c r="K132" s="1237" t="s">
        <v>508</v>
      </c>
      <c r="L132" s="1237"/>
      <c r="M132" s="473"/>
    </row>
    <row r="133" spans="1:13" ht="16.5" hidden="1">
      <c r="A133" s="1189" t="s">
        <v>344</v>
      </c>
      <c r="B133" s="1189"/>
      <c r="C133" s="411"/>
      <c r="D133" s="1234" t="s">
        <v>554</v>
      </c>
      <c r="E133" s="1234"/>
      <c r="F133" s="1234"/>
      <c r="G133" s="1234"/>
      <c r="H133" s="1234"/>
      <c r="I133" s="1234"/>
      <c r="J133" s="1234"/>
      <c r="K133" s="1238"/>
      <c r="L133" s="1238"/>
      <c r="M133" s="476"/>
    </row>
    <row r="134" spans="1:13" ht="15.75" hidden="1">
      <c r="A134" s="432" t="s">
        <v>119</v>
      </c>
      <c r="B134" s="432"/>
      <c r="C134" s="417"/>
      <c r="D134" s="477"/>
      <c r="E134" s="477"/>
      <c r="F134" s="478"/>
      <c r="G134" s="478"/>
      <c r="H134" s="478"/>
      <c r="I134" s="478"/>
      <c r="J134" s="478"/>
      <c r="K134" s="1239"/>
      <c r="L134" s="1239"/>
      <c r="M134" s="473"/>
    </row>
    <row r="135" spans="1:13" ht="15.75" hidden="1">
      <c r="A135" s="477"/>
      <c r="B135" s="477" t="s">
        <v>94</v>
      </c>
      <c r="C135" s="477"/>
      <c r="D135" s="477"/>
      <c r="E135" s="477"/>
      <c r="F135" s="477"/>
      <c r="G135" s="477"/>
      <c r="H135" s="477"/>
      <c r="I135" s="477"/>
      <c r="J135" s="477"/>
      <c r="K135" s="1229"/>
      <c r="L135" s="1229"/>
      <c r="M135" s="473"/>
    </row>
    <row r="136" spans="1:13" ht="15.75" hidden="1">
      <c r="A136" s="837" t="s">
        <v>71</v>
      </c>
      <c r="B136" s="838"/>
      <c r="C136" s="1203" t="s">
        <v>38</v>
      </c>
      <c r="D136" s="1213" t="s">
        <v>338</v>
      </c>
      <c r="E136" s="1213"/>
      <c r="F136" s="1213"/>
      <c r="G136" s="1213"/>
      <c r="H136" s="1213"/>
      <c r="I136" s="1213"/>
      <c r="J136" s="1213"/>
      <c r="K136" s="1213"/>
      <c r="L136" s="1213"/>
      <c r="M136" s="476"/>
    </row>
    <row r="137" spans="1:13" ht="15.75" hidden="1">
      <c r="A137" s="839"/>
      <c r="B137" s="840"/>
      <c r="C137" s="1203"/>
      <c r="D137" s="1248" t="s">
        <v>206</v>
      </c>
      <c r="E137" s="1249"/>
      <c r="F137" s="1249"/>
      <c r="G137" s="1249"/>
      <c r="H137" s="1249"/>
      <c r="I137" s="1249"/>
      <c r="J137" s="1250"/>
      <c r="K137" s="1240" t="s">
        <v>207</v>
      </c>
      <c r="L137" s="1240" t="s">
        <v>208</v>
      </c>
      <c r="M137" s="473"/>
    </row>
    <row r="138" spans="1:13" ht="15.75" hidden="1">
      <c r="A138" s="839"/>
      <c r="B138" s="840"/>
      <c r="C138" s="1203"/>
      <c r="D138" s="1252" t="s">
        <v>37</v>
      </c>
      <c r="E138" s="1243" t="s">
        <v>7</v>
      </c>
      <c r="F138" s="1244"/>
      <c r="G138" s="1244"/>
      <c r="H138" s="1244"/>
      <c r="I138" s="1244"/>
      <c r="J138" s="1245"/>
      <c r="K138" s="1241"/>
      <c r="L138" s="1246"/>
      <c r="M138" s="473"/>
    </row>
    <row r="139" spans="1:16" ht="15.75" hidden="1">
      <c r="A139" s="1207"/>
      <c r="B139" s="1208"/>
      <c r="C139" s="1203"/>
      <c r="D139" s="1252"/>
      <c r="E139" s="479" t="s">
        <v>209</v>
      </c>
      <c r="F139" s="479" t="s">
        <v>210</v>
      </c>
      <c r="G139" s="479" t="s">
        <v>211</v>
      </c>
      <c r="H139" s="479" t="s">
        <v>212</v>
      </c>
      <c r="I139" s="479" t="s">
        <v>345</v>
      </c>
      <c r="J139" s="479" t="s">
        <v>213</v>
      </c>
      <c r="K139" s="1242"/>
      <c r="L139" s="1247"/>
      <c r="M139" s="1201" t="s">
        <v>501</v>
      </c>
      <c r="N139" s="1201"/>
      <c r="O139" s="1201"/>
      <c r="P139" s="1201"/>
    </row>
    <row r="140" spans="1:16" ht="15" hidden="1">
      <c r="A140" s="1205" t="s">
        <v>6</v>
      </c>
      <c r="B140" s="1206"/>
      <c r="C140" s="480">
        <v>1</v>
      </c>
      <c r="D140" s="481">
        <v>2</v>
      </c>
      <c r="E140" s="480">
        <v>3</v>
      </c>
      <c r="F140" s="481">
        <v>4</v>
      </c>
      <c r="G140" s="480">
        <v>5</v>
      </c>
      <c r="H140" s="481">
        <v>6</v>
      </c>
      <c r="I140" s="480">
        <v>7</v>
      </c>
      <c r="J140" s="481">
        <v>8</v>
      </c>
      <c r="K140" s="480">
        <v>9</v>
      </c>
      <c r="L140" s="481">
        <v>10</v>
      </c>
      <c r="M140" s="482" t="s">
        <v>502</v>
      </c>
      <c r="N140" s="483" t="s">
        <v>505</v>
      </c>
      <c r="O140" s="483" t="s">
        <v>503</v>
      </c>
      <c r="P140" s="483" t="s">
        <v>504</v>
      </c>
    </row>
    <row r="141" spans="1:16" ht="24.75" customHeight="1" hidden="1">
      <c r="A141" s="424" t="s">
        <v>0</v>
      </c>
      <c r="B141" s="425" t="s">
        <v>131</v>
      </c>
      <c r="C141" s="404">
        <f>C142+C143</f>
        <v>3784244</v>
      </c>
      <c r="D141" s="404">
        <f aca="true" t="shared" si="30" ref="D141:L141">D142+D143</f>
        <v>154333</v>
      </c>
      <c r="E141" s="404">
        <f t="shared" si="30"/>
        <v>152430</v>
      </c>
      <c r="F141" s="404">
        <f t="shared" si="30"/>
        <v>0</v>
      </c>
      <c r="G141" s="404">
        <f t="shared" si="30"/>
        <v>0</v>
      </c>
      <c r="H141" s="404">
        <f t="shared" si="30"/>
        <v>0</v>
      </c>
      <c r="I141" s="404">
        <f t="shared" si="30"/>
        <v>1903</v>
      </c>
      <c r="J141" s="404">
        <f t="shared" si="30"/>
        <v>0</v>
      </c>
      <c r="K141" s="404">
        <f t="shared" si="30"/>
        <v>3419094</v>
      </c>
      <c r="L141" s="404">
        <f t="shared" si="30"/>
        <v>210817</v>
      </c>
      <c r="M141" s="404" t="e">
        <f>'03'!#REF!+'04'!#REF!</f>
        <v>#REF!</v>
      </c>
      <c r="N141" s="404" t="e">
        <f>C141-M141</f>
        <v>#REF!</v>
      </c>
      <c r="O141" s="404" t="e">
        <f>'07'!#REF!</f>
        <v>#REF!</v>
      </c>
      <c r="P141" s="404" t="e">
        <f>C141-O141</f>
        <v>#REF!</v>
      </c>
    </row>
    <row r="142" spans="1:16" ht="24.75" customHeight="1" hidden="1">
      <c r="A142" s="427">
        <v>1</v>
      </c>
      <c r="B142" s="428" t="s">
        <v>132</v>
      </c>
      <c r="C142" s="404">
        <f>D142+K142+L142</f>
        <v>1838955</v>
      </c>
      <c r="D142" s="404">
        <f>E142+F142+G142+H142+I142+J142</f>
        <v>121865</v>
      </c>
      <c r="E142" s="408">
        <v>120365</v>
      </c>
      <c r="F142" s="408"/>
      <c r="G142" s="408"/>
      <c r="H142" s="408"/>
      <c r="I142" s="408">
        <v>1500</v>
      </c>
      <c r="J142" s="408"/>
      <c r="K142" s="408">
        <v>1717090</v>
      </c>
      <c r="L142" s="408"/>
      <c r="M142" s="408" t="e">
        <f>'03'!#REF!+'04'!#REF!</f>
        <v>#REF!</v>
      </c>
      <c r="N142" s="408" t="e">
        <f aca="true" t="shared" si="31" ref="N142:N156">C142-M142</f>
        <v>#REF!</v>
      </c>
      <c r="O142" s="408" t="e">
        <f>'07'!#REF!</f>
        <v>#REF!</v>
      </c>
      <c r="P142" s="408" t="e">
        <f aca="true" t="shared" si="32" ref="P142:P156">C142-O142</f>
        <v>#REF!</v>
      </c>
    </row>
    <row r="143" spans="1:16" ht="24.75" customHeight="1" hidden="1">
      <c r="A143" s="427">
        <v>2</v>
      </c>
      <c r="B143" s="428" t="s">
        <v>133</v>
      </c>
      <c r="C143" s="404">
        <f>D143+K143+L143</f>
        <v>1945289</v>
      </c>
      <c r="D143" s="404">
        <f>E143+F143+G143+H143+I143+J143</f>
        <v>32468</v>
      </c>
      <c r="E143" s="408">
        <v>32065</v>
      </c>
      <c r="F143" s="408"/>
      <c r="G143" s="408"/>
      <c r="H143" s="408"/>
      <c r="I143" s="408">
        <v>403</v>
      </c>
      <c r="J143" s="408"/>
      <c r="K143" s="408">
        <v>1702004</v>
      </c>
      <c r="L143" s="408">
        <v>210817</v>
      </c>
      <c r="M143" s="408" t="e">
        <f>'03'!#REF!+'04'!#REF!</f>
        <v>#REF!</v>
      </c>
      <c r="N143" s="408" t="e">
        <f t="shared" si="31"/>
        <v>#REF!</v>
      </c>
      <c r="O143" s="408" t="e">
        <f>'07'!#REF!</f>
        <v>#REF!</v>
      </c>
      <c r="P143" s="408" t="e">
        <f t="shared" si="32"/>
        <v>#REF!</v>
      </c>
    </row>
    <row r="144" spans="1:16" ht="24.75" customHeight="1" hidden="1">
      <c r="A144" s="394" t="s">
        <v>1</v>
      </c>
      <c r="B144" s="395" t="s">
        <v>134</v>
      </c>
      <c r="C144" s="404">
        <f>D144+K144+L144</f>
        <v>400</v>
      </c>
      <c r="D144" s="404">
        <f>E144+F144+G144+H144+I144+J144</f>
        <v>400</v>
      </c>
      <c r="E144" s="408">
        <v>400</v>
      </c>
      <c r="F144" s="408"/>
      <c r="G144" s="408"/>
      <c r="H144" s="408"/>
      <c r="I144" s="408"/>
      <c r="J144" s="408"/>
      <c r="K144" s="408"/>
      <c r="L144" s="408"/>
      <c r="M144" s="408" t="e">
        <f>'03'!#REF!+'04'!#REF!</f>
        <v>#REF!</v>
      </c>
      <c r="N144" s="408" t="e">
        <f t="shared" si="31"/>
        <v>#REF!</v>
      </c>
      <c r="O144" s="408" t="e">
        <f>'07'!#REF!</f>
        <v>#REF!</v>
      </c>
      <c r="P144" s="408" t="e">
        <f t="shared" si="32"/>
        <v>#REF!</v>
      </c>
    </row>
    <row r="145" spans="1:16" ht="24.75" customHeight="1" hidden="1">
      <c r="A145" s="394" t="s">
        <v>9</v>
      </c>
      <c r="B145" s="395" t="s">
        <v>135</v>
      </c>
      <c r="C145" s="404">
        <f>D145+K145+L145</f>
        <v>0</v>
      </c>
      <c r="D145" s="404">
        <f>E145+F145+G145+H145+I145+J145</f>
        <v>0</v>
      </c>
      <c r="E145" s="408"/>
      <c r="F145" s="408"/>
      <c r="G145" s="408"/>
      <c r="H145" s="408"/>
      <c r="I145" s="408"/>
      <c r="J145" s="408"/>
      <c r="K145" s="408"/>
      <c r="L145" s="408"/>
      <c r="M145" s="408" t="e">
        <f>'03'!#REF!+'04'!#REF!</f>
        <v>#REF!</v>
      </c>
      <c r="N145" s="408" t="e">
        <f t="shared" si="31"/>
        <v>#REF!</v>
      </c>
      <c r="O145" s="408" t="e">
        <f>'07'!#REF!</f>
        <v>#REF!</v>
      </c>
      <c r="P145" s="408" t="e">
        <f t="shared" si="32"/>
        <v>#REF!</v>
      </c>
    </row>
    <row r="146" spans="1:16" ht="24.75" customHeight="1" hidden="1">
      <c r="A146" s="394" t="s">
        <v>136</v>
      </c>
      <c r="B146" s="395" t="s">
        <v>137</v>
      </c>
      <c r="C146" s="404">
        <f>C147+C156</f>
        <v>3783844</v>
      </c>
      <c r="D146" s="404">
        <f aca="true" t="shared" si="33" ref="D146:L146">D147+D156</f>
        <v>153933</v>
      </c>
      <c r="E146" s="404">
        <f t="shared" si="33"/>
        <v>152030</v>
      </c>
      <c r="F146" s="404">
        <f t="shared" si="33"/>
        <v>0</v>
      </c>
      <c r="G146" s="404">
        <f t="shared" si="33"/>
        <v>0</v>
      </c>
      <c r="H146" s="404">
        <f t="shared" si="33"/>
        <v>0</v>
      </c>
      <c r="I146" s="404">
        <f t="shared" si="33"/>
        <v>1903</v>
      </c>
      <c r="J146" s="404">
        <f t="shared" si="33"/>
        <v>0</v>
      </c>
      <c r="K146" s="404">
        <f t="shared" si="33"/>
        <v>3419094</v>
      </c>
      <c r="L146" s="404">
        <f t="shared" si="33"/>
        <v>210817</v>
      </c>
      <c r="M146" s="404" t="e">
        <f>'03'!#REF!+'04'!#REF!</f>
        <v>#REF!</v>
      </c>
      <c r="N146" s="404" t="e">
        <f t="shared" si="31"/>
        <v>#REF!</v>
      </c>
      <c r="O146" s="404" t="e">
        <f>'07'!#REF!</f>
        <v>#REF!</v>
      </c>
      <c r="P146" s="404" t="e">
        <f t="shared" si="32"/>
        <v>#REF!</v>
      </c>
    </row>
    <row r="147" spans="1:16" ht="24.75" customHeight="1" hidden="1">
      <c r="A147" s="394" t="s">
        <v>52</v>
      </c>
      <c r="B147" s="429" t="s">
        <v>138</v>
      </c>
      <c r="C147" s="404">
        <f>SUM(C148:C155)</f>
        <v>3570996</v>
      </c>
      <c r="D147" s="404">
        <f aca="true" t="shared" si="34" ref="D147:L147">SUM(D148:D155)</f>
        <v>28994</v>
      </c>
      <c r="E147" s="404">
        <f t="shared" si="34"/>
        <v>28591</v>
      </c>
      <c r="F147" s="404">
        <f t="shared" si="34"/>
        <v>0</v>
      </c>
      <c r="G147" s="404">
        <f t="shared" si="34"/>
        <v>0</v>
      </c>
      <c r="H147" s="404">
        <f t="shared" si="34"/>
        <v>0</v>
      </c>
      <c r="I147" s="404">
        <f t="shared" si="34"/>
        <v>403</v>
      </c>
      <c r="J147" s="404">
        <f t="shared" si="34"/>
        <v>0</v>
      </c>
      <c r="K147" s="404">
        <f t="shared" si="34"/>
        <v>3331185</v>
      </c>
      <c r="L147" s="404">
        <f t="shared" si="34"/>
        <v>210817</v>
      </c>
      <c r="M147" s="404" t="e">
        <f>'03'!#REF!+'04'!#REF!</f>
        <v>#REF!</v>
      </c>
      <c r="N147" s="404" t="e">
        <f t="shared" si="31"/>
        <v>#REF!</v>
      </c>
      <c r="O147" s="404" t="e">
        <f>'07'!#REF!</f>
        <v>#REF!</v>
      </c>
      <c r="P147" s="404" t="e">
        <f t="shared" si="32"/>
        <v>#REF!</v>
      </c>
    </row>
    <row r="148" spans="1:16" ht="24.75" customHeight="1" hidden="1">
      <c r="A148" s="427" t="s">
        <v>54</v>
      </c>
      <c r="B148" s="428" t="s">
        <v>139</v>
      </c>
      <c r="C148" s="404">
        <f aca="true" t="shared" si="35" ref="C148:C156">D148+K148+L148</f>
        <v>151549</v>
      </c>
      <c r="D148" s="404">
        <f aca="true" t="shared" si="36" ref="D148:D156">E148+F148+G148+H148+I148+J148</f>
        <v>12849</v>
      </c>
      <c r="E148" s="408">
        <v>12446</v>
      </c>
      <c r="F148" s="408"/>
      <c r="G148" s="408"/>
      <c r="H148" s="408"/>
      <c r="I148" s="408">
        <v>403</v>
      </c>
      <c r="J148" s="408"/>
      <c r="K148" s="408">
        <v>35200</v>
      </c>
      <c r="L148" s="408">
        <v>103500</v>
      </c>
      <c r="M148" s="408" t="e">
        <f>'03'!#REF!+'04'!#REF!</f>
        <v>#REF!</v>
      </c>
      <c r="N148" s="408" t="e">
        <f t="shared" si="31"/>
        <v>#REF!</v>
      </c>
      <c r="O148" s="408" t="e">
        <f>'07'!#REF!</f>
        <v>#REF!</v>
      </c>
      <c r="P148" s="408" t="e">
        <f t="shared" si="32"/>
        <v>#REF!</v>
      </c>
    </row>
    <row r="149" spans="1:16" ht="24.75" customHeight="1" hidden="1">
      <c r="A149" s="427" t="s">
        <v>55</v>
      </c>
      <c r="B149" s="428" t="s">
        <v>140</v>
      </c>
      <c r="C149" s="404">
        <f t="shared" si="35"/>
        <v>0</v>
      </c>
      <c r="D149" s="404">
        <f t="shared" si="36"/>
        <v>0</v>
      </c>
      <c r="E149" s="408"/>
      <c r="F149" s="408"/>
      <c r="G149" s="408"/>
      <c r="H149" s="408"/>
      <c r="I149" s="408"/>
      <c r="J149" s="408"/>
      <c r="K149" s="408"/>
      <c r="L149" s="408"/>
      <c r="M149" s="408" t="e">
        <f>'03'!#REF!+'04'!#REF!</f>
        <v>#REF!</v>
      </c>
      <c r="N149" s="408" t="e">
        <f t="shared" si="31"/>
        <v>#REF!</v>
      </c>
      <c r="O149" s="408" t="e">
        <f>'07'!#REF!</f>
        <v>#REF!</v>
      </c>
      <c r="P149" s="408" t="e">
        <f t="shared" si="32"/>
        <v>#REF!</v>
      </c>
    </row>
    <row r="150" spans="1:16" ht="24.75" customHeight="1" hidden="1">
      <c r="A150" s="427" t="s">
        <v>141</v>
      </c>
      <c r="B150" s="428" t="s">
        <v>201</v>
      </c>
      <c r="C150" s="404">
        <f t="shared" si="35"/>
        <v>0</v>
      </c>
      <c r="D150" s="404">
        <f t="shared" si="36"/>
        <v>0</v>
      </c>
      <c r="E150" s="408"/>
      <c r="F150" s="408"/>
      <c r="G150" s="408"/>
      <c r="H150" s="408"/>
      <c r="I150" s="408"/>
      <c r="J150" s="408"/>
      <c r="K150" s="408"/>
      <c r="L150" s="408"/>
      <c r="M150" s="408" t="e">
        <f>'03'!#REF!</f>
        <v>#REF!</v>
      </c>
      <c r="N150" s="408" t="e">
        <f t="shared" si="31"/>
        <v>#REF!</v>
      </c>
      <c r="O150" s="408" t="e">
        <f>'07'!#REF!</f>
        <v>#REF!</v>
      </c>
      <c r="P150" s="408" t="e">
        <f t="shared" si="32"/>
        <v>#REF!</v>
      </c>
    </row>
    <row r="151" spans="1:16" ht="24.75" customHeight="1" hidden="1">
      <c r="A151" s="427" t="s">
        <v>143</v>
      </c>
      <c r="B151" s="428" t="s">
        <v>142</v>
      </c>
      <c r="C151" s="404">
        <f t="shared" si="35"/>
        <v>3068593</v>
      </c>
      <c r="D151" s="404">
        <f t="shared" si="36"/>
        <v>0</v>
      </c>
      <c r="E151" s="408"/>
      <c r="F151" s="408"/>
      <c r="G151" s="408"/>
      <c r="H151" s="408"/>
      <c r="I151" s="408"/>
      <c r="J151" s="408"/>
      <c r="K151" s="408">
        <v>3068593</v>
      </c>
      <c r="L151" s="408"/>
      <c r="M151" s="408" t="e">
        <f>'03'!#REF!+'04'!#REF!</f>
        <v>#REF!</v>
      </c>
      <c r="N151" s="408" t="e">
        <f t="shared" si="31"/>
        <v>#REF!</v>
      </c>
      <c r="O151" s="408" t="e">
        <f>'07'!#REF!</f>
        <v>#REF!</v>
      </c>
      <c r="P151" s="408" t="e">
        <f t="shared" si="32"/>
        <v>#REF!</v>
      </c>
    </row>
    <row r="152" spans="1:16" ht="24.75" customHeight="1" hidden="1">
      <c r="A152" s="427" t="s">
        <v>145</v>
      </c>
      <c r="B152" s="428" t="s">
        <v>144</v>
      </c>
      <c r="C152" s="404">
        <f t="shared" si="35"/>
        <v>198092</v>
      </c>
      <c r="D152" s="404">
        <f t="shared" si="36"/>
        <v>0</v>
      </c>
      <c r="E152" s="408"/>
      <c r="F152" s="408"/>
      <c r="G152" s="408"/>
      <c r="H152" s="408"/>
      <c r="I152" s="408"/>
      <c r="J152" s="408"/>
      <c r="K152" s="408">
        <v>198092</v>
      </c>
      <c r="L152" s="408"/>
      <c r="M152" s="408" t="e">
        <f>'03'!#REF!+'04'!#REF!</f>
        <v>#REF!</v>
      </c>
      <c r="N152" s="408" t="e">
        <f t="shared" si="31"/>
        <v>#REF!</v>
      </c>
      <c r="O152" s="408" t="e">
        <f>'07'!#REF!</f>
        <v>#REF!</v>
      </c>
      <c r="P152" s="408" t="e">
        <f t="shared" si="32"/>
        <v>#REF!</v>
      </c>
    </row>
    <row r="153" spans="1:16" ht="24.75" customHeight="1" hidden="1">
      <c r="A153" s="427" t="s">
        <v>147</v>
      </c>
      <c r="B153" s="428" t="s">
        <v>146</v>
      </c>
      <c r="C153" s="404">
        <f t="shared" si="35"/>
        <v>0</v>
      </c>
      <c r="D153" s="404">
        <f t="shared" si="36"/>
        <v>0</v>
      </c>
      <c r="E153" s="408"/>
      <c r="F153" s="408"/>
      <c r="G153" s="408"/>
      <c r="H153" s="408"/>
      <c r="I153" s="408"/>
      <c r="J153" s="408"/>
      <c r="K153" s="408"/>
      <c r="L153" s="408"/>
      <c r="M153" s="408" t="e">
        <f>'03'!#REF!+'04'!#REF!</f>
        <v>#REF!</v>
      </c>
      <c r="N153" s="408" t="e">
        <f t="shared" si="31"/>
        <v>#REF!</v>
      </c>
      <c r="O153" s="408" t="e">
        <f>'07'!#REF!</f>
        <v>#REF!</v>
      </c>
      <c r="P153" s="408" t="e">
        <f t="shared" si="32"/>
        <v>#REF!</v>
      </c>
    </row>
    <row r="154" spans="1:16" ht="24.75" customHeight="1" hidden="1">
      <c r="A154" s="427" t="s">
        <v>149</v>
      </c>
      <c r="B154" s="430" t="s">
        <v>148</v>
      </c>
      <c r="C154" s="404">
        <f t="shared" si="35"/>
        <v>0</v>
      </c>
      <c r="D154" s="404">
        <f t="shared" si="36"/>
        <v>0</v>
      </c>
      <c r="E154" s="408"/>
      <c r="F154" s="408"/>
      <c r="G154" s="408"/>
      <c r="H154" s="408"/>
      <c r="I154" s="408"/>
      <c r="J154" s="408"/>
      <c r="K154" s="408"/>
      <c r="L154" s="408"/>
      <c r="M154" s="408" t="e">
        <f>'03'!#REF!+'04'!#REF!</f>
        <v>#REF!</v>
      </c>
      <c r="N154" s="408" t="e">
        <f t="shared" si="31"/>
        <v>#REF!</v>
      </c>
      <c r="O154" s="408" t="e">
        <f>'07'!#REF!</f>
        <v>#REF!</v>
      </c>
      <c r="P154" s="408" t="e">
        <f t="shared" si="32"/>
        <v>#REF!</v>
      </c>
    </row>
    <row r="155" spans="1:16" ht="24.75" customHeight="1" hidden="1">
      <c r="A155" s="427" t="s">
        <v>185</v>
      </c>
      <c r="B155" s="428" t="s">
        <v>150</v>
      </c>
      <c r="C155" s="404">
        <f t="shared" si="35"/>
        <v>152762</v>
      </c>
      <c r="D155" s="404">
        <f t="shared" si="36"/>
        <v>16145</v>
      </c>
      <c r="E155" s="408">
        <v>16145</v>
      </c>
      <c r="F155" s="408"/>
      <c r="G155" s="408"/>
      <c r="H155" s="408"/>
      <c r="I155" s="408"/>
      <c r="J155" s="408"/>
      <c r="K155" s="408">
        <v>29300</v>
      </c>
      <c r="L155" s="408">
        <v>107317</v>
      </c>
      <c r="M155" s="408" t="e">
        <f>'03'!#REF!+'04'!#REF!</f>
        <v>#REF!</v>
      </c>
      <c r="N155" s="408" t="e">
        <f t="shared" si="31"/>
        <v>#REF!</v>
      </c>
      <c r="O155" s="408" t="e">
        <f>'07'!#REF!</f>
        <v>#REF!</v>
      </c>
      <c r="P155" s="408" t="e">
        <f t="shared" si="32"/>
        <v>#REF!</v>
      </c>
    </row>
    <row r="156" spans="1:16" ht="24.75" customHeight="1" hidden="1">
      <c r="A156" s="394" t="s">
        <v>53</v>
      </c>
      <c r="B156" s="395" t="s">
        <v>151</v>
      </c>
      <c r="C156" s="404">
        <f t="shared" si="35"/>
        <v>212848</v>
      </c>
      <c r="D156" s="404">
        <f t="shared" si="36"/>
        <v>124939</v>
      </c>
      <c r="E156" s="408">
        <v>123439</v>
      </c>
      <c r="F156" s="408"/>
      <c r="G156" s="408"/>
      <c r="H156" s="408"/>
      <c r="I156" s="408">
        <v>1500</v>
      </c>
      <c r="J156" s="408"/>
      <c r="K156" s="408">
        <v>87909</v>
      </c>
      <c r="L156" s="408"/>
      <c r="M156" s="404" t="e">
        <f>'03'!#REF!+'04'!#REF!</f>
        <v>#REF!</v>
      </c>
      <c r="N156" s="404" t="e">
        <f t="shared" si="31"/>
        <v>#REF!</v>
      </c>
      <c r="O156" s="404" t="e">
        <f>'07'!#REF!</f>
        <v>#REF!</v>
      </c>
      <c r="P156" s="404" t="e">
        <f t="shared" si="32"/>
        <v>#REF!</v>
      </c>
    </row>
    <row r="157" spans="1:16" ht="24.75" customHeight="1" hidden="1">
      <c r="A157" s="460" t="s">
        <v>76</v>
      </c>
      <c r="B157" s="487" t="s">
        <v>214</v>
      </c>
      <c r="C157" s="471">
        <f>(C148+C149+C150)/C147</f>
        <v>0.04243886019474679</v>
      </c>
      <c r="D157" s="396">
        <f aca="true" t="shared" si="37" ref="D157:L157">(D148+D149+D150)/D147</f>
        <v>0.443160653928399</v>
      </c>
      <c r="E157" s="410">
        <f t="shared" si="37"/>
        <v>0.43531181140918473</v>
      </c>
      <c r="F157" s="410" t="e">
        <f t="shared" si="37"/>
        <v>#DIV/0!</v>
      </c>
      <c r="G157" s="410" t="e">
        <f t="shared" si="37"/>
        <v>#DIV/0!</v>
      </c>
      <c r="H157" s="410" t="e">
        <f t="shared" si="37"/>
        <v>#DIV/0!</v>
      </c>
      <c r="I157" s="410">
        <f t="shared" si="37"/>
        <v>1</v>
      </c>
      <c r="J157" s="410" t="e">
        <f t="shared" si="37"/>
        <v>#DIV/0!</v>
      </c>
      <c r="K157" s="410">
        <f t="shared" si="37"/>
        <v>0.010566810309244308</v>
      </c>
      <c r="L157" s="410">
        <f t="shared" si="37"/>
        <v>0.4909471247574911</v>
      </c>
      <c r="M157" s="421"/>
      <c r="N157" s="488"/>
      <c r="O157" s="488"/>
      <c r="P157" s="488"/>
    </row>
    <row r="158" spans="1:16" ht="17.25" hidden="1">
      <c r="A158" s="1209" t="s">
        <v>499</v>
      </c>
      <c r="B158" s="1209"/>
      <c r="C158" s="408">
        <f>C141-C144-C145-C146</f>
        <v>0</v>
      </c>
      <c r="D158" s="408">
        <f aca="true" t="shared" si="38" ref="D158:L158">D141-D144-D145-D146</f>
        <v>0</v>
      </c>
      <c r="E158" s="408">
        <f t="shared" si="38"/>
        <v>0</v>
      </c>
      <c r="F158" s="408">
        <f t="shared" si="38"/>
        <v>0</v>
      </c>
      <c r="G158" s="408">
        <f t="shared" si="38"/>
        <v>0</v>
      </c>
      <c r="H158" s="408">
        <f t="shared" si="38"/>
        <v>0</v>
      </c>
      <c r="I158" s="408">
        <f t="shared" si="38"/>
        <v>0</v>
      </c>
      <c r="J158" s="408">
        <f t="shared" si="38"/>
        <v>0</v>
      </c>
      <c r="K158" s="408">
        <f t="shared" si="38"/>
        <v>0</v>
      </c>
      <c r="L158" s="408">
        <f t="shared" si="38"/>
        <v>0</v>
      </c>
      <c r="M158" s="421"/>
      <c r="N158" s="488"/>
      <c r="O158" s="488"/>
      <c r="P158" s="488"/>
    </row>
    <row r="159" spans="1:16" ht="17.25" hidden="1">
      <c r="A159" s="1210" t="s">
        <v>500</v>
      </c>
      <c r="B159" s="1210"/>
      <c r="C159" s="408">
        <f>C146-C147-C156</f>
        <v>0</v>
      </c>
      <c r="D159" s="408">
        <f aca="true" t="shared" si="39" ref="D159:L159">D146-D147-D156</f>
        <v>0</v>
      </c>
      <c r="E159" s="408">
        <f t="shared" si="39"/>
        <v>0</v>
      </c>
      <c r="F159" s="408">
        <f t="shared" si="39"/>
        <v>0</v>
      </c>
      <c r="G159" s="408">
        <f t="shared" si="39"/>
        <v>0</v>
      </c>
      <c r="H159" s="408">
        <f t="shared" si="39"/>
        <v>0</v>
      </c>
      <c r="I159" s="408">
        <f t="shared" si="39"/>
        <v>0</v>
      </c>
      <c r="J159" s="408">
        <f t="shared" si="39"/>
        <v>0</v>
      </c>
      <c r="K159" s="408">
        <f t="shared" si="39"/>
        <v>0</v>
      </c>
      <c r="L159" s="408">
        <f t="shared" si="39"/>
        <v>0</v>
      </c>
      <c r="M159" s="421"/>
      <c r="N159" s="488"/>
      <c r="O159" s="488"/>
      <c r="P159" s="488"/>
    </row>
    <row r="160" spans="1:16" ht="18.75" hidden="1">
      <c r="A160" s="473"/>
      <c r="B160" s="489" t="s">
        <v>520</v>
      </c>
      <c r="C160" s="489"/>
      <c r="D160" s="463"/>
      <c r="E160" s="463"/>
      <c r="F160" s="463"/>
      <c r="G160" s="1212" t="s">
        <v>520</v>
      </c>
      <c r="H160" s="1212"/>
      <c r="I160" s="1212"/>
      <c r="J160" s="1212"/>
      <c r="K160" s="1212"/>
      <c r="L160" s="1212"/>
      <c r="M160" s="476"/>
      <c r="N160" s="476"/>
      <c r="O160" s="476"/>
      <c r="P160" s="476"/>
    </row>
    <row r="161" spans="1:16" ht="18.75" hidden="1">
      <c r="A161" s="1251" t="s">
        <v>4</v>
      </c>
      <c r="B161" s="1251"/>
      <c r="C161" s="1251"/>
      <c r="D161" s="1251"/>
      <c r="E161" s="463"/>
      <c r="F161" s="463"/>
      <c r="G161" s="490"/>
      <c r="H161" s="1253" t="s">
        <v>521</v>
      </c>
      <c r="I161" s="1253"/>
      <c r="J161" s="1253"/>
      <c r="K161" s="1253"/>
      <c r="L161" s="1253"/>
      <c r="M161" s="476"/>
      <c r="N161" s="476"/>
      <c r="O161" s="476"/>
      <c r="P161" s="476"/>
    </row>
    <row r="162" ht="15" hidden="1"/>
    <row r="163" ht="15" hidden="1"/>
    <row r="164" ht="15" hidden="1"/>
    <row r="165" ht="15" hidden="1"/>
    <row r="166" ht="15" hidden="1"/>
    <row r="167" ht="15" hidden="1"/>
    <row r="168" ht="15" hidden="1"/>
    <row r="169" ht="15" hidden="1"/>
    <row r="170" ht="15" hidden="1"/>
    <row r="171" ht="15" hidden="1"/>
    <row r="172" spans="1:13" ht="16.5" hidden="1">
      <c r="A172" s="1235" t="s">
        <v>33</v>
      </c>
      <c r="B172" s="1236"/>
      <c r="C172" s="472"/>
      <c r="D172" s="1227" t="s">
        <v>79</v>
      </c>
      <c r="E172" s="1227"/>
      <c r="F172" s="1227"/>
      <c r="G172" s="1227"/>
      <c r="H172" s="1227"/>
      <c r="I172" s="1227"/>
      <c r="J172" s="1227"/>
      <c r="K172" s="1238"/>
      <c r="L172" s="1238"/>
      <c r="M172" s="476"/>
    </row>
    <row r="173" spans="1:13" ht="16.5" hidden="1">
      <c r="A173" s="1189" t="s">
        <v>343</v>
      </c>
      <c r="B173" s="1189"/>
      <c r="C173" s="1189"/>
      <c r="D173" s="1227" t="s">
        <v>215</v>
      </c>
      <c r="E173" s="1227"/>
      <c r="F173" s="1227"/>
      <c r="G173" s="1227"/>
      <c r="H173" s="1227"/>
      <c r="I173" s="1227"/>
      <c r="J173" s="1227"/>
      <c r="K173" s="1237" t="s">
        <v>509</v>
      </c>
      <c r="L173" s="1237"/>
      <c r="M173" s="473"/>
    </row>
    <row r="174" spans="1:13" ht="16.5" hidden="1">
      <c r="A174" s="1189" t="s">
        <v>344</v>
      </c>
      <c r="B174" s="1189"/>
      <c r="C174" s="411"/>
      <c r="D174" s="1234" t="s">
        <v>11</v>
      </c>
      <c r="E174" s="1234"/>
      <c r="F174" s="1234"/>
      <c r="G174" s="1234"/>
      <c r="H174" s="1234"/>
      <c r="I174" s="1234"/>
      <c r="J174" s="1234"/>
      <c r="K174" s="1238"/>
      <c r="L174" s="1238"/>
      <c r="M174" s="476"/>
    </row>
    <row r="175" spans="1:13" ht="15.75" hidden="1">
      <c r="A175" s="432" t="s">
        <v>119</v>
      </c>
      <c r="B175" s="432"/>
      <c r="C175" s="417"/>
      <c r="D175" s="408"/>
      <c r="E175" s="408">
        <v>885923</v>
      </c>
      <c r="F175" s="408"/>
      <c r="G175" s="408">
        <v>131438</v>
      </c>
      <c r="H175" s="408"/>
      <c r="I175" s="408">
        <v>900603</v>
      </c>
      <c r="J175" s="408"/>
      <c r="K175" s="408">
        <v>4102035.7</v>
      </c>
      <c r="L175" s="408"/>
      <c r="M175" s="473"/>
    </row>
    <row r="176" spans="1:13" ht="15.75" hidden="1">
      <c r="A176" s="477"/>
      <c r="B176" s="477" t="s">
        <v>94</v>
      </c>
      <c r="C176" s="477"/>
      <c r="D176" s="477"/>
      <c r="E176" s="477"/>
      <c r="F176" s="477"/>
      <c r="G176" s="477"/>
      <c r="H176" s="477"/>
      <c r="I176" s="477"/>
      <c r="J176" s="477"/>
      <c r="K176" s="1229"/>
      <c r="L176" s="1229"/>
      <c r="M176" s="473"/>
    </row>
    <row r="177" spans="1:13" ht="15.75" hidden="1">
      <c r="A177" s="837" t="s">
        <v>71</v>
      </c>
      <c r="B177" s="838"/>
      <c r="C177" s="1203" t="s">
        <v>38</v>
      </c>
      <c r="D177" s="1213" t="s">
        <v>338</v>
      </c>
      <c r="E177" s="1213"/>
      <c r="F177" s="1213"/>
      <c r="G177" s="1213"/>
      <c r="H177" s="1213"/>
      <c r="I177" s="1213"/>
      <c r="J177" s="1213"/>
      <c r="K177" s="1213"/>
      <c r="L177" s="1213"/>
      <c r="M177" s="476"/>
    </row>
    <row r="178" spans="1:13" ht="15.75" hidden="1">
      <c r="A178" s="839"/>
      <c r="B178" s="840"/>
      <c r="C178" s="1203"/>
      <c r="D178" s="1248" t="s">
        <v>206</v>
      </c>
      <c r="E178" s="1249"/>
      <c r="F178" s="1249"/>
      <c r="G178" s="1249"/>
      <c r="H178" s="1249"/>
      <c r="I178" s="1249"/>
      <c r="J178" s="1250"/>
      <c r="K178" s="1240" t="s">
        <v>207</v>
      </c>
      <c r="L178" s="1240" t="s">
        <v>208</v>
      </c>
      <c r="M178" s="473"/>
    </row>
    <row r="179" spans="1:13" ht="15.75" hidden="1">
      <c r="A179" s="839"/>
      <c r="B179" s="840"/>
      <c r="C179" s="1203"/>
      <c r="D179" s="1252" t="s">
        <v>37</v>
      </c>
      <c r="E179" s="1243" t="s">
        <v>7</v>
      </c>
      <c r="F179" s="1244"/>
      <c r="G179" s="1244"/>
      <c r="H179" s="1244"/>
      <c r="I179" s="1244"/>
      <c r="J179" s="1245"/>
      <c r="K179" s="1241"/>
      <c r="L179" s="1246"/>
      <c r="M179" s="473"/>
    </row>
    <row r="180" spans="1:16" ht="15.75" hidden="1">
      <c r="A180" s="1207"/>
      <c r="B180" s="1208"/>
      <c r="C180" s="1203"/>
      <c r="D180" s="1252"/>
      <c r="E180" s="479" t="s">
        <v>209</v>
      </c>
      <c r="F180" s="479" t="s">
        <v>210</v>
      </c>
      <c r="G180" s="479" t="s">
        <v>211</v>
      </c>
      <c r="H180" s="479" t="s">
        <v>212</v>
      </c>
      <c r="I180" s="479" t="s">
        <v>345</v>
      </c>
      <c r="J180" s="479" t="s">
        <v>213</v>
      </c>
      <c r="K180" s="1242"/>
      <c r="L180" s="1247"/>
      <c r="M180" s="1201" t="s">
        <v>501</v>
      </c>
      <c r="N180" s="1201"/>
      <c r="O180" s="1201"/>
      <c r="P180" s="1201"/>
    </row>
    <row r="181" spans="1:16" ht="15" hidden="1">
      <c r="A181" s="1205" t="s">
        <v>6</v>
      </c>
      <c r="B181" s="1206"/>
      <c r="C181" s="480">
        <v>1</v>
      </c>
      <c r="D181" s="481">
        <v>2</v>
      </c>
      <c r="E181" s="480">
        <v>3</v>
      </c>
      <c r="F181" s="481">
        <v>4</v>
      </c>
      <c r="G181" s="480">
        <v>5</v>
      </c>
      <c r="H181" s="481">
        <v>6</v>
      </c>
      <c r="I181" s="480">
        <v>7</v>
      </c>
      <c r="J181" s="481">
        <v>8</v>
      </c>
      <c r="K181" s="480">
        <v>9</v>
      </c>
      <c r="L181" s="481">
        <v>10</v>
      </c>
      <c r="M181" s="482" t="s">
        <v>502</v>
      </c>
      <c r="N181" s="483" t="s">
        <v>505</v>
      </c>
      <c r="O181" s="483" t="s">
        <v>503</v>
      </c>
      <c r="P181" s="483" t="s">
        <v>504</v>
      </c>
    </row>
    <row r="182" spans="1:16" ht="24.75" customHeight="1" hidden="1">
      <c r="A182" s="424" t="s">
        <v>0</v>
      </c>
      <c r="B182" s="425" t="s">
        <v>131</v>
      </c>
      <c r="C182" s="404">
        <f>C183+C184</f>
        <v>18825447</v>
      </c>
      <c r="D182" s="404">
        <f aca="true" t="shared" si="40" ref="D182:L182">D183+D184</f>
        <v>2403583</v>
      </c>
      <c r="E182" s="404">
        <f t="shared" si="40"/>
        <v>1170412</v>
      </c>
      <c r="F182" s="404">
        <f t="shared" si="40"/>
        <v>0</v>
      </c>
      <c r="G182" s="404">
        <f t="shared" si="40"/>
        <v>131438</v>
      </c>
      <c r="H182" s="404">
        <f t="shared" si="40"/>
        <v>651569</v>
      </c>
      <c r="I182" s="404">
        <f t="shared" si="40"/>
        <v>276284</v>
      </c>
      <c r="J182" s="404">
        <f t="shared" si="40"/>
        <v>173880</v>
      </c>
      <c r="K182" s="404">
        <f t="shared" si="40"/>
        <v>2849581</v>
      </c>
      <c r="L182" s="404">
        <f t="shared" si="40"/>
        <v>13572283</v>
      </c>
      <c r="M182" s="404" t="e">
        <f>'03'!#REF!+'04'!#REF!</f>
        <v>#REF!</v>
      </c>
      <c r="N182" s="404" t="e">
        <f>C182-M182</f>
        <v>#REF!</v>
      </c>
      <c r="O182" s="404" t="e">
        <f>'07'!#REF!</f>
        <v>#REF!</v>
      </c>
      <c r="P182" s="404" t="e">
        <f>C182-O182</f>
        <v>#REF!</v>
      </c>
    </row>
    <row r="183" spans="1:16" ht="24.75" customHeight="1" hidden="1">
      <c r="A183" s="427">
        <v>1</v>
      </c>
      <c r="B183" s="428" t="s">
        <v>132</v>
      </c>
      <c r="C183" s="404">
        <f>D183+K183+L183</f>
        <v>6020000</v>
      </c>
      <c r="D183" s="404">
        <f>E183+F183+G183+H183+I183+J183</f>
        <v>1917964</v>
      </c>
      <c r="E183" s="408">
        <v>885923</v>
      </c>
      <c r="F183" s="408">
        <v>0</v>
      </c>
      <c r="G183" s="408">
        <v>131438</v>
      </c>
      <c r="H183" s="408">
        <v>649319</v>
      </c>
      <c r="I183" s="408">
        <v>251284</v>
      </c>
      <c r="J183" s="408">
        <v>0</v>
      </c>
      <c r="K183" s="408">
        <v>442933</v>
      </c>
      <c r="L183" s="408">
        <v>3659103</v>
      </c>
      <c r="M183" s="408" t="e">
        <f>'03'!#REF!+'04'!#REF!</f>
        <v>#REF!</v>
      </c>
      <c r="N183" s="408" t="e">
        <f aca="true" t="shared" si="41" ref="N183:N197">C183-M183</f>
        <v>#REF!</v>
      </c>
      <c r="O183" s="408" t="e">
        <f>'07'!#REF!</f>
        <v>#REF!</v>
      </c>
      <c r="P183" s="408" t="e">
        <f aca="true" t="shared" si="42" ref="P183:P197">C183-O183</f>
        <v>#REF!</v>
      </c>
    </row>
    <row r="184" spans="1:16" ht="24.75" customHeight="1" hidden="1">
      <c r="A184" s="427">
        <v>2</v>
      </c>
      <c r="B184" s="428" t="s">
        <v>133</v>
      </c>
      <c r="C184" s="404">
        <f>D184+K184+L184</f>
        <v>12805447</v>
      </c>
      <c r="D184" s="404">
        <f>E184+F184+G184+H184+I184+J184</f>
        <v>485619</v>
      </c>
      <c r="E184" s="408">
        <v>284489</v>
      </c>
      <c r="F184" s="408">
        <v>0</v>
      </c>
      <c r="G184" s="408">
        <v>0</v>
      </c>
      <c r="H184" s="408">
        <v>2250</v>
      </c>
      <c r="I184" s="408">
        <v>25000</v>
      </c>
      <c r="J184" s="408">
        <v>173880</v>
      </c>
      <c r="K184" s="408">
        <v>2406648</v>
      </c>
      <c r="L184" s="408">
        <v>9913180</v>
      </c>
      <c r="M184" s="408" t="e">
        <f>'03'!#REF!+'04'!#REF!</f>
        <v>#REF!</v>
      </c>
      <c r="N184" s="408" t="e">
        <f t="shared" si="41"/>
        <v>#REF!</v>
      </c>
      <c r="O184" s="408" t="e">
        <f>'07'!#REF!</f>
        <v>#REF!</v>
      </c>
      <c r="P184" s="408" t="e">
        <f t="shared" si="42"/>
        <v>#REF!</v>
      </c>
    </row>
    <row r="185" spans="1:16" ht="24.75" customHeight="1" hidden="1">
      <c r="A185" s="394" t="s">
        <v>1</v>
      </c>
      <c r="B185" s="395" t="s">
        <v>134</v>
      </c>
      <c r="C185" s="404">
        <f>D185+K185+L185</f>
        <v>111980</v>
      </c>
      <c r="D185" s="404">
        <f>E185+F185+G185+H185+I185+J185</f>
        <v>10580</v>
      </c>
      <c r="E185" s="408">
        <v>10580</v>
      </c>
      <c r="F185" s="408">
        <v>0</v>
      </c>
      <c r="G185" s="408">
        <v>0</v>
      </c>
      <c r="H185" s="408">
        <v>0</v>
      </c>
      <c r="I185" s="408">
        <v>0</v>
      </c>
      <c r="J185" s="408">
        <v>0</v>
      </c>
      <c r="K185" s="408">
        <v>0</v>
      </c>
      <c r="L185" s="408">
        <v>101400</v>
      </c>
      <c r="M185" s="408" t="e">
        <f>'03'!#REF!+'04'!#REF!</f>
        <v>#REF!</v>
      </c>
      <c r="N185" s="408" t="e">
        <f t="shared" si="41"/>
        <v>#REF!</v>
      </c>
      <c r="O185" s="408" t="e">
        <f>'07'!#REF!</f>
        <v>#REF!</v>
      </c>
      <c r="P185" s="408" t="e">
        <f t="shared" si="42"/>
        <v>#REF!</v>
      </c>
    </row>
    <row r="186" spans="1:16" ht="24.75" customHeight="1" hidden="1">
      <c r="A186" s="394" t="s">
        <v>9</v>
      </c>
      <c r="B186" s="395" t="s">
        <v>135</v>
      </c>
      <c r="C186" s="404">
        <f>D186+K186+L186</f>
        <v>0</v>
      </c>
      <c r="D186" s="404">
        <f>E186+F186+G186+H186+I186+J186</f>
        <v>0</v>
      </c>
      <c r="E186" s="408">
        <v>0</v>
      </c>
      <c r="F186" s="408">
        <v>0</v>
      </c>
      <c r="G186" s="408">
        <v>0</v>
      </c>
      <c r="H186" s="408">
        <v>0</v>
      </c>
      <c r="I186" s="408">
        <v>0</v>
      </c>
      <c r="J186" s="408">
        <v>0</v>
      </c>
      <c r="K186" s="408">
        <v>0</v>
      </c>
      <c r="L186" s="408">
        <v>0</v>
      </c>
      <c r="M186" s="408" t="e">
        <f>'03'!#REF!+'04'!#REF!</f>
        <v>#REF!</v>
      </c>
      <c r="N186" s="408" t="e">
        <f t="shared" si="41"/>
        <v>#REF!</v>
      </c>
      <c r="O186" s="408" t="e">
        <f>'07'!#REF!</f>
        <v>#REF!</v>
      </c>
      <c r="P186" s="408" t="e">
        <f t="shared" si="42"/>
        <v>#REF!</v>
      </c>
    </row>
    <row r="187" spans="1:16" ht="24.75" customHeight="1" hidden="1">
      <c r="A187" s="394" t="s">
        <v>136</v>
      </c>
      <c r="B187" s="395" t="s">
        <v>137</v>
      </c>
      <c r="C187" s="404">
        <f>C188+C197</f>
        <v>18713467</v>
      </c>
      <c r="D187" s="404">
        <f aca="true" t="shared" si="43" ref="D187:L187">D188+D197</f>
        <v>2393003</v>
      </c>
      <c r="E187" s="404">
        <f t="shared" si="43"/>
        <v>1159832</v>
      </c>
      <c r="F187" s="404">
        <f t="shared" si="43"/>
        <v>0</v>
      </c>
      <c r="G187" s="404">
        <f t="shared" si="43"/>
        <v>131438</v>
      </c>
      <c r="H187" s="404">
        <f t="shared" si="43"/>
        <v>651569</v>
      </c>
      <c r="I187" s="404">
        <f t="shared" si="43"/>
        <v>276284</v>
      </c>
      <c r="J187" s="404">
        <f t="shared" si="43"/>
        <v>173880</v>
      </c>
      <c r="K187" s="404">
        <f t="shared" si="43"/>
        <v>2849581</v>
      </c>
      <c r="L187" s="404">
        <f t="shared" si="43"/>
        <v>13470883</v>
      </c>
      <c r="M187" s="404" t="e">
        <f>'03'!#REF!+'04'!#REF!</f>
        <v>#REF!</v>
      </c>
      <c r="N187" s="404" t="e">
        <f t="shared" si="41"/>
        <v>#REF!</v>
      </c>
      <c r="O187" s="404" t="e">
        <f>'07'!#REF!</f>
        <v>#REF!</v>
      </c>
      <c r="P187" s="404" t="e">
        <f t="shared" si="42"/>
        <v>#REF!</v>
      </c>
    </row>
    <row r="188" spans="1:16" ht="24.75" customHeight="1" hidden="1">
      <c r="A188" s="394" t="s">
        <v>52</v>
      </c>
      <c r="B188" s="429" t="s">
        <v>138</v>
      </c>
      <c r="C188" s="404">
        <f>SUM(C189:C196)</f>
        <v>16624101</v>
      </c>
      <c r="D188" s="404">
        <f aca="true" t="shared" si="44" ref="D188:L188">SUM(D189:D196)</f>
        <v>670472</v>
      </c>
      <c r="E188" s="404">
        <f t="shared" si="44"/>
        <v>468342</v>
      </c>
      <c r="F188" s="404">
        <f t="shared" si="44"/>
        <v>0</v>
      </c>
      <c r="G188" s="404">
        <f t="shared" si="44"/>
        <v>1000</v>
      </c>
      <c r="H188" s="404">
        <f t="shared" si="44"/>
        <v>2250</v>
      </c>
      <c r="I188" s="404">
        <f t="shared" si="44"/>
        <v>25000</v>
      </c>
      <c r="J188" s="404">
        <f t="shared" si="44"/>
        <v>173880</v>
      </c>
      <c r="K188" s="404">
        <f t="shared" si="44"/>
        <v>2849581</v>
      </c>
      <c r="L188" s="404">
        <f t="shared" si="44"/>
        <v>13104048</v>
      </c>
      <c r="M188" s="404" t="e">
        <f>'03'!#REF!+'04'!#REF!</f>
        <v>#REF!</v>
      </c>
      <c r="N188" s="404" t="e">
        <f t="shared" si="41"/>
        <v>#REF!</v>
      </c>
      <c r="O188" s="404" t="e">
        <f>'07'!#REF!</f>
        <v>#REF!</v>
      </c>
      <c r="P188" s="404" t="e">
        <f t="shared" si="42"/>
        <v>#REF!</v>
      </c>
    </row>
    <row r="189" spans="1:16" ht="24.75" customHeight="1" hidden="1">
      <c r="A189" s="427" t="s">
        <v>54</v>
      </c>
      <c r="B189" s="428" t="s">
        <v>139</v>
      </c>
      <c r="C189" s="404">
        <f aca="true" t="shared" si="45" ref="C189:C197">D189+K189+L189</f>
        <v>2436657</v>
      </c>
      <c r="D189" s="404">
        <f aca="true" t="shared" si="46" ref="D189:D197">E189+F189+G189+H189+I189+J189</f>
        <v>272204</v>
      </c>
      <c r="E189" s="408">
        <v>124700</v>
      </c>
      <c r="F189" s="408">
        <v>0</v>
      </c>
      <c r="G189" s="408">
        <v>1000</v>
      </c>
      <c r="H189" s="408">
        <v>2250</v>
      </c>
      <c r="I189" s="408">
        <v>5000</v>
      </c>
      <c r="J189" s="408">
        <v>139254</v>
      </c>
      <c r="K189" s="408">
        <v>34708</v>
      </c>
      <c r="L189" s="408">
        <v>2129745</v>
      </c>
      <c r="M189" s="408" t="e">
        <f>'03'!#REF!+'04'!#REF!</f>
        <v>#REF!</v>
      </c>
      <c r="N189" s="408" t="e">
        <f t="shared" si="41"/>
        <v>#REF!</v>
      </c>
      <c r="O189" s="408" t="e">
        <f>'07'!#REF!</f>
        <v>#REF!</v>
      </c>
      <c r="P189" s="408" t="e">
        <f t="shared" si="42"/>
        <v>#REF!</v>
      </c>
    </row>
    <row r="190" spans="1:16" ht="24.75" customHeight="1" hidden="1">
      <c r="A190" s="427" t="s">
        <v>55</v>
      </c>
      <c r="B190" s="428" t="s">
        <v>140</v>
      </c>
      <c r="C190" s="404">
        <f t="shared" si="45"/>
        <v>418123</v>
      </c>
      <c r="D190" s="404">
        <f t="shared" si="46"/>
        <v>200</v>
      </c>
      <c r="E190" s="408">
        <v>200</v>
      </c>
      <c r="F190" s="408">
        <v>0</v>
      </c>
      <c r="G190" s="408">
        <v>0</v>
      </c>
      <c r="H190" s="408">
        <v>0</v>
      </c>
      <c r="I190" s="408">
        <v>0</v>
      </c>
      <c r="J190" s="408">
        <v>0</v>
      </c>
      <c r="K190" s="408">
        <v>0</v>
      </c>
      <c r="L190" s="408">
        <v>417923</v>
      </c>
      <c r="M190" s="408" t="e">
        <f>'03'!#REF!+'04'!#REF!</f>
        <v>#REF!</v>
      </c>
      <c r="N190" s="408" t="e">
        <f t="shared" si="41"/>
        <v>#REF!</v>
      </c>
      <c r="O190" s="408" t="e">
        <f>'07'!#REF!</f>
        <v>#REF!</v>
      </c>
      <c r="P190" s="408" t="e">
        <f t="shared" si="42"/>
        <v>#REF!</v>
      </c>
    </row>
    <row r="191" spans="1:16" ht="24.75" customHeight="1" hidden="1">
      <c r="A191" s="427" t="s">
        <v>141</v>
      </c>
      <c r="B191" s="428" t="s">
        <v>201</v>
      </c>
      <c r="C191" s="404">
        <f t="shared" si="45"/>
        <v>0</v>
      </c>
      <c r="D191" s="404">
        <f t="shared" si="46"/>
        <v>0</v>
      </c>
      <c r="E191" s="408">
        <v>0</v>
      </c>
      <c r="F191" s="408">
        <v>0</v>
      </c>
      <c r="G191" s="408">
        <v>0</v>
      </c>
      <c r="H191" s="408">
        <v>0</v>
      </c>
      <c r="I191" s="408">
        <v>0</v>
      </c>
      <c r="J191" s="408">
        <v>0</v>
      </c>
      <c r="K191" s="408">
        <v>0</v>
      </c>
      <c r="L191" s="408">
        <v>0</v>
      </c>
      <c r="M191" s="408" t="e">
        <f>'03'!#REF!</f>
        <v>#REF!</v>
      </c>
      <c r="N191" s="408" t="e">
        <f t="shared" si="41"/>
        <v>#REF!</v>
      </c>
      <c r="O191" s="408" t="e">
        <f>'07'!#REF!</f>
        <v>#REF!</v>
      </c>
      <c r="P191" s="408" t="e">
        <f t="shared" si="42"/>
        <v>#REF!</v>
      </c>
    </row>
    <row r="192" spans="1:16" ht="24.75" customHeight="1" hidden="1">
      <c r="A192" s="427" t="s">
        <v>143</v>
      </c>
      <c r="B192" s="428" t="s">
        <v>142</v>
      </c>
      <c r="C192" s="404">
        <f t="shared" si="45"/>
        <v>13654985</v>
      </c>
      <c r="D192" s="404">
        <f t="shared" si="46"/>
        <v>398068</v>
      </c>
      <c r="E192" s="408">
        <v>343442</v>
      </c>
      <c r="F192" s="408">
        <v>0</v>
      </c>
      <c r="G192" s="408">
        <v>0</v>
      </c>
      <c r="H192" s="408">
        <v>0</v>
      </c>
      <c r="I192" s="408">
        <v>20000</v>
      </c>
      <c r="J192" s="408">
        <v>34626</v>
      </c>
      <c r="K192" s="408">
        <v>2814873</v>
      </c>
      <c r="L192" s="408">
        <v>10442044</v>
      </c>
      <c r="M192" s="408" t="e">
        <f>'03'!#REF!+'04'!#REF!</f>
        <v>#REF!</v>
      </c>
      <c r="N192" s="408" t="e">
        <f t="shared" si="41"/>
        <v>#REF!</v>
      </c>
      <c r="O192" s="408" t="e">
        <f>'07'!#REF!</f>
        <v>#REF!</v>
      </c>
      <c r="P192" s="408" t="e">
        <f t="shared" si="42"/>
        <v>#REF!</v>
      </c>
    </row>
    <row r="193" spans="1:16" ht="24.75" customHeight="1" hidden="1">
      <c r="A193" s="427" t="s">
        <v>145</v>
      </c>
      <c r="B193" s="428" t="s">
        <v>144</v>
      </c>
      <c r="C193" s="404">
        <f t="shared" si="45"/>
        <v>0</v>
      </c>
      <c r="D193" s="404">
        <f t="shared" si="46"/>
        <v>0</v>
      </c>
      <c r="E193" s="408">
        <v>0</v>
      </c>
      <c r="F193" s="408">
        <v>0</v>
      </c>
      <c r="G193" s="408">
        <v>0</v>
      </c>
      <c r="H193" s="408">
        <v>0</v>
      </c>
      <c r="I193" s="408">
        <v>0</v>
      </c>
      <c r="J193" s="408">
        <v>0</v>
      </c>
      <c r="K193" s="408">
        <v>0</v>
      </c>
      <c r="L193" s="408">
        <v>0</v>
      </c>
      <c r="M193" s="408" t="e">
        <f>'03'!#REF!+'04'!#REF!</f>
        <v>#REF!</v>
      </c>
      <c r="N193" s="408" t="e">
        <f t="shared" si="41"/>
        <v>#REF!</v>
      </c>
      <c r="O193" s="408" t="e">
        <f>'07'!#REF!</f>
        <v>#REF!</v>
      </c>
      <c r="P193" s="408" t="e">
        <f t="shared" si="42"/>
        <v>#REF!</v>
      </c>
    </row>
    <row r="194" spans="1:16" ht="24.75" customHeight="1" hidden="1">
      <c r="A194" s="427" t="s">
        <v>147</v>
      </c>
      <c r="B194" s="428" t="s">
        <v>146</v>
      </c>
      <c r="C194" s="404">
        <f t="shared" si="45"/>
        <v>0</v>
      </c>
      <c r="D194" s="404">
        <f t="shared" si="46"/>
        <v>0</v>
      </c>
      <c r="E194" s="408">
        <v>0</v>
      </c>
      <c r="F194" s="408">
        <v>0</v>
      </c>
      <c r="G194" s="408">
        <v>0</v>
      </c>
      <c r="H194" s="408">
        <v>0</v>
      </c>
      <c r="I194" s="408">
        <v>0</v>
      </c>
      <c r="J194" s="408">
        <v>0</v>
      </c>
      <c r="K194" s="408">
        <v>0</v>
      </c>
      <c r="L194" s="408">
        <v>0</v>
      </c>
      <c r="M194" s="408" t="e">
        <f>'03'!#REF!+'04'!#REF!</f>
        <v>#REF!</v>
      </c>
      <c r="N194" s="408" t="e">
        <f t="shared" si="41"/>
        <v>#REF!</v>
      </c>
      <c r="O194" s="408" t="e">
        <f>'07'!#REF!</f>
        <v>#REF!</v>
      </c>
      <c r="P194" s="408" t="e">
        <f t="shared" si="42"/>
        <v>#REF!</v>
      </c>
    </row>
    <row r="195" spans="1:16" ht="24.75" customHeight="1" hidden="1">
      <c r="A195" s="427" t="s">
        <v>149</v>
      </c>
      <c r="B195" s="430" t="s">
        <v>148</v>
      </c>
      <c r="C195" s="404">
        <f t="shared" si="45"/>
        <v>0</v>
      </c>
      <c r="D195" s="404">
        <f t="shared" si="46"/>
        <v>0</v>
      </c>
      <c r="E195" s="408">
        <v>0</v>
      </c>
      <c r="F195" s="408">
        <v>0</v>
      </c>
      <c r="G195" s="408">
        <v>0</v>
      </c>
      <c r="H195" s="408">
        <v>0</v>
      </c>
      <c r="I195" s="408">
        <v>0</v>
      </c>
      <c r="J195" s="408">
        <v>0</v>
      </c>
      <c r="K195" s="408">
        <v>0</v>
      </c>
      <c r="L195" s="408">
        <v>0</v>
      </c>
      <c r="M195" s="408" t="e">
        <f>'03'!#REF!+'04'!#REF!</f>
        <v>#REF!</v>
      </c>
      <c r="N195" s="408" t="e">
        <f t="shared" si="41"/>
        <v>#REF!</v>
      </c>
      <c r="O195" s="408" t="e">
        <f>'07'!#REF!</f>
        <v>#REF!</v>
      </c>
      <c r="P195" s="408" t="e">
        <f t="shared" si="42"/>
        <v>#REF!</v>
      </c>
    </row>
    <row r="196" spans="1:16" ht="24.75" customHeight="1" hidden="1">
      <c r="A196" s="427" t="s">
        <v>185</v>
      </c>
      <c r="B196" s="428" t="s">
        <v>150</v>
      </c>
      <c r="C196" s="404">
        <f t="shared" si="45"/>
        <v>114336</v>
      </c>
      <c r="D196" s="404">
        <f t="shared" si="46"/>
        <v>0</v>
      </c>
      <c r="E196" s="408">
        <v>0</v>
      </c>
      <c r="F196" s="408">
        <v>0</v>
      </c>
      <c r="G196" s="408">
        <v>0</v>
      </c>
      <c r="H196" s="408">
        <v>0</v>
      </c>
      <c r="I196" s="408">
        <v>0</v>
      </c>
      <c r="J196" s="408">
        <v>0</v>
      </c>
      <c r="K196" s="408">
        <v>0</v>
      </c>
      <c r="L196" s="408">
        <v>114336</v>
      </c>
      <c r="M196" s="408" t="e">
        <f>'03'!#REF!+'04'!#REF!</f>
        <v>#REF!</v>
      </c>
      <c r="N196" s="408" t="e">
        <f t="shared" si="41"/>
        <v>#REF!</v>
      </c>
      <c r="O196" s="408" t="e">
        <f>'07'!#REF!</f>
        <v>#REF!</v>
      </c>
      <c r="P196" s="408" t="e">
        <f t="shared" si="42"/>
        <v>#REF!</v>
      </c>
    </row>
    <row r="197" spans="1:16" ht="24.75" customHeight="1" hidden="1">
      <c r="A197" s="394" t="s">
        <v>53</v>
      </c>
      <c r="B197" s="395" t="s">
        <v>151</v>
      </c>
      <c r="C197" s="404">
        <f t="shared" si="45"/>
        <v>2089366</v>
      </c>
      <c r="D197" s="404">
        <f t="shared" si="46"/>
        <v>1722531</v>
      </c>
      <c r="E197" s="408">
        <v>691490</v>
      </c>
      <c r="F197" s="408">
        <v>0</v>
      </c>
      <c r="G197" s="408">
        <v>130438</v>
      </c>
      <c r="H197" s="408">
        <v>649319</v>
      </c>
      <c r="I197" s="408">
        <v>251284</v>
      </c>
      <c r="J197" s="408">
        <v>0</v>
      </c>
      <c r="K197" s="408">
        <v>0</v>
      </c>
      <c r="L197" s="408">
        <v>366835</v>
      </c>
      <c r="M197" s="404" t="e">
        <f>'03'!#REF!+'04'!#REF!</f>
        <v>#REF!</v>
      </c>
      <c r="N197" s="404" t="e">
        <f t="shared" si="41"/>
        <v>#REF!</v>
      </c>
      <c r="O197" s="404" t="e">
        <f>'07'!#REF!</f>
        <v>#REF!</v>
      </c>
      <c r="P197" s="404" t="e">
        <f t="shared" si="42"/>
        <v>#REF!</v>
      </c>
    </row>
    <row r="198" spans="1:16" ht="24.75" customHeight="1" hidden="1">
      <c r="A198" s="460" t="s">
        <v>76</v>
      </c>
      <c r="B198" s="487" t="s">
        <v>214</v>
      </c>
      <c r="C198" s="471">
        <f>(C189+C190+C191)/C188</f>
        <v>0.17172537630756696</v>
      </c>
      <c r="D198" s="396">
        <f aca="true" t="shared" si="47" ref="D198:L198">(D189+D190+D191)/D188</f>
        <v>0.40628691429321434</v>
      </c>
      <c r="E198" s="410">
        <f t="shared" si="47"/>
        <v>0.2666854563545443</v>
      </c>
      <c r="F198" s="410" t="e">
        <f t="shared" si="47"/>
        <v>#DIV/0!</v>
      </c>
      <c r="G198" s="410">
        <f t="shared" si="47"/>
        <v>1</v>
      </c>
      <c r="H198" s="410">
        <f t="shared" si="47"/>
        <v>1</v>
      </c>
      <c r="I198" s="410">
        <f t="shared" si="47"/>
        <v>0.2</v>
      </c>
      <c r="J198" s="410">
        <f t="shared" si="47"/>
        <v>0.8008626639061421</v>
      </c>
      <c r="K198" s="410">
        <f t="shared" si="47"/>
        <v>0.012180036293055014</v>
      </c>
      <c r="L198" s="410">
        <f t="shared" si="47"/>
        <v>0.19441839651381007</v>
      </c>
      <c r="M198" s="421"/>
      <c r="N198" s="488"/>
      <c r="O198" s="488"/>
      <c r="P198" s="488"/>
    </row>
    <row r="199" spans="1:16" ht="17.25" hidden="1">
      <c r="A199" s="1209" t="s">
        <v>499</v>
      </c>
      <c r="B199" s="1209"/>
      <c r="C199" s="408">
        <f>C182-C185-C186-C187</f>
        <v>0</v>
      </c>
      <c r="D199" s="408">
        <f aca="true" t="shared" si="48" ref="D199:L199">D182-D185-D186-D187</f>
        <v>0</v>
      </c>
      <c r="E199" s="408">
        <f t="shared" si="48"/>
        <v>0</v>
      </c>
      <c r="F199" s="408">
        <f t="shared" si="48"/>
        <v>0</v>
      </c>
      <c r="G199" s="408">
        <f t="shared" si="48"/>
        <v>0</v>
      </c>
      <c r="H199" s="408">
        <f t="shared" si="48"/>
        <v>0</v>
      </c>
      <c r="I199" s="408">
        <f t="shared" si="48"/>
        <v>0</v>
      </c>
      <c r="J199" s="408">
        <f t="shared" si="48"/>
        <v>0</v>
      </c>
      <c r="K199" s="408">
        <f t="shared" si="48"/>
        <v>0</v>
      </c>
      <c r="L199" s="408">
        <f t="shared" si="48"/>
        <v>0</v>
      </c>
      <c r="M199" s="421"/>
      <c r="N199" s="488"/>
      <c r="O199" s="488"/>
      <c r="P199" s="488"/>
    </row>
    <row r="200" spans="1:16" ht="17.25" hidden="1">
      <c r="A200" s="1210" t="s">
        <v>500</v>
      </c>
      <c r="B200" s="1210"/>
      <c r="C200" s="408">
        <f>C187-C188-C197</f>
        <v>0</v>
      </c>
      <c r="D200" s="408">
        <f aca="true" t="shared" si="49" ref="D200:L200">D187-D188-D197</f>
        <v>0</v>
      </c>
      <c r="E200" s="408">
        <f t="shared" si="49"/>
        <v>0</v>
      </c>
      <c r="F200" s="408">
        <f t="shared" si="49"/>
        <v>0</v>
      </c>
      <c r="G200" s="408">
        <f t="shared" si="49"/>
        <v>0</v>
      </c>
      <c r="H200" s="408">
        <f t="shared" si="49"/>
        <v>0</v>
      </c>
      <c r="I200" s="408">
        <f t="shared" si="49"/>
        <v>0</v>
      </c>
      <c r="J200" s="408">
        <f t="shared" si="49"/>
        <v>0</v>
      </c>
      <c r="K200" s="408">
        <f t="shared" si="49"/>
        <v>0</v>
      </c>
      <c r="L200" s="408">
        <f t="shared" si="49"/>
        <v>0</v>
      </c>
      <c r="M200" s="421"/>
      <c r="N200" s="488"/>
      <c r="O200" s="488"/>
      <c r="P200" s="488"/>
    </row>
    <row r="201" spans="1:16" ht="18.75" hidden="1">
      <c r="A201" s="473"/>
      <c r="B201" s="489" t="s">
        <v>520</v>
      </c>
      <c r="C201" s="489"/>
      <c r="D201" s="463"/>
      <c r="E201" s="463"/>
      <c r="F201" s="463"/>
      <c r="G201" s="1212" t="s">
        <v>520</v>
      </c>
      <c r="H201" s="1212"/>
      <c r="I201" s="1212"/>
      <c r="J201" s="1212"/>
      <c r="K201" s="1212"/>
      <c r="L201" s="1212"/>
      <c r="M201" s="476"/>
      <c r="N201" s="476"/>
      <c r="O201" s="476"/>
      <c r="P201" s="476"/>
    </row>
    <row r="202" spans="1:16" ht="18.75" hidden="1">
      <c r="A202" s="1251" t="s">
        <v>4</v>
      </c>
      <c r="B202" s="1251"/>
      <c r="C202" s="1251"/>
      <c r="D202" s="1251"/>
      <c r="E202" s="463"/>
      <c r="F202" s="463"/>
      <c r="G202" s="490"/>
      <c r="H202" s="1253" t="s">
        <v>521</v>
      </c>
      <c r="I202" s="1253"/>
      <c r="J202" s="1253"/>
      <c r="K202" s="1253"/>
      <c r="L202" s="1253"/>
      <c r="M202" s="476"/>
      <c r="N202" s="476"/>
      <c r="O202" s="476"/>
      <c r="P202" s="476"/>
    </row>
    <row r="203" ht="15" hidden="1"/>
    <row r="204" ht="15" hidden="1"/>
    <row r="205" ht="15" hidden="1"/>
    <row r="206" ht="15" hidden="1"/>
    <row r="207" ht="15" hidden="1"/>
    <row r="208" ht="15" hidden="1"/>
    <row r="209" ht="15" hidden="1"/>
    <row r="210" ht="15" hidden="1"/>
    <row r="211" ht="15" hidden="1"/>
    <row r="212" spans="1:13" ht="16.5" hidden="1">
      <c r="A212" s="1235" t="s">
        <v>33</v>
      </c>
      <c r="B212" s="1236"/>
      <c r="C212" s="472"/>
      <c r="D212" s="1227" t="s">
        <v>79</v>
      </c>
      <c r="E212" s="1227"/>
      <c r="F212" s="1227"/>
      <c r="G212" s="1227"/>
      <c r="H212" s="1227"/>
      <c r="I212" s="1227"/>
      <c r="J212" s="1227"/>
      <c r="K212" s="1238"/>
      <c r="L212" s="1238"/>
      <c r="M212" s="476"/>
    </row>
    <row r="213" spans="1:13" ht="16.5" hidden="1">
      <c r="A213" s="1189" t="s">
        <v>343</v>
      </c>
      <c r="B213" s="1189"/>
      <c r="C213" s="1189"/>
      <c r="D213" s="1227" t="s">
        <v>215</v>
      </c>
      <c r="E213" s="1227"/>
      <c r="F213" s="1227"/>
      <c r="G213" s="1227"/>
      <c r="H213" s="1227"/>
      <c r="I213" s="1227"/>
      <c r="J213" s="1227"/>
      <c r="K213" s="1237" t="s">
        <v>510</v>
      </c>
      <c r="L213" s="1237"/>
      <c r="M213" s="473"/>
    </row>
    <row r="214" spans="1:13" ht="16.5" hidden="1">
      <c r="A214" s="1189" t="s">
        <v>344</v>
      </c>
      <c r="B214" s="1189"/>
      <c r="C214" s="411"/>
      <c r="D214" s="1234" t="s">
        <v>11</v>
      </c>
      <c r="E214" s="1234"/>
      <c r="F214" s="1234"/>
      <c r="G214" s="1234"/>
      <c r="H214" s="1234"/>
      <c r="I214" s="1234"/>
      <c r="J214" s="1234"/>
      <c r="K214" s="1238"/>
      <c r="L214" s="1238"/>
      <c r="M214" s="476"/>
    </row>
    <row r="215" spans="1:13" ht="15.75" hidden="1">
      <c r="A215" s="432" t="s">
        <v>119</v>
      </c>
      <c r="B215" s="432"/>
      <c r="C215" s="417"/>
      <c r="D215" s="477"/>
      <c r="E215" s="477"/>
      <c r="F215" s="478"/>
      <c r="G215" s="478"/>
      <c r="H215" s="478"/>
      <c r="I215" s="478"/>
      <c r="J215" s="478"/>
      <c r="K215" s="1239"/>
      <c r="L215" s="1239"/>
      <c r="M215" s="473"/>
    </row>
    <row r="216" spans="1:13" ht="15.75" hidden="1">
      <c r="A216" s="477"/>
      <c r="B216" s="477" t="s">
        <v>94</v>
      </c>
      <c r="C216" s="477"/>
      <c r="D216" s="477"/>
      <c r="E216" s="477"/>
      <c r="F216" s="477"/>
      <c r="G216" s="477"/>
      <c r="H216" s="477"/>
      <c r="I216" s="477"/>
      <c r="J216" s="477"/>
      <c r="K216" s="1229"/>
      <c r="L216" s="1229"/>
      <c r="M216" s="473"/>
    </row>
    <row r="217" spans="1:13" ht="15.75" hidden="1">
      <c r="A217" s="837" t="s">
        <v>71</v>
      </c>
      <c r="B217" s="838"/>
      <c r="C217" s="1203" t="s">
        <v>38</v>
      </c>
      <c r="D217" s="1213" t="s">
        <v>338</v>
      </c>
      <c r="E217" s="1213"/>
      <c r="F217" s="1213"/>
      <c r="G217" s="1213"/>
      <c r="H217" s="1213"/>
      <c r="I217" s="1213"/>
      <c r="J217" s="1213"/>
      <c r="K217" s="1213"/>
      <c r="L217" s="1213"/>
      <c r="M217" s="476"/>
    </row>
    <row r="218" spans="1:13" ht="15.75" hidden="1">
      <c r="A218" s="839"/>
      <c r="B218" s="840"/>
      <c r="C218" s="1203"/>
      <c r="D218" s="1248" t="s">
        <v>206</v>
      </c>
      <c r="E218" s="1249"/>
      <c r="F218" s="1249"/>
      <c r="G218" s="1249"/>
      <c r="H218" s="1249"/>
      <c r="I218" s="1249"/>
      <c r="J218" s="1250"/>
      <c r="K218" s="1240" t="s">
        <v>207</v>
      </c>
      <c r="L218" s="1240" t="s">
        <v>208</v>
      </c>
      <c r="M218" s="473"/>
    </row>
    <row r="219" spans="1:13" ht="15.75" hidden="1">
      <c r="A219" s="839"/>
      <c r="B219" s="840"/>
      <c r="C219" s="1203"/>
      <c r="D219" s="1252" t="s">
        <v>37</v>
      </c>
      <c r="E219" s="1243" t="s">
        <v>7</v>
      </c>
      <c r="F219" s="1244"/>
      <c r="G219" s="1244"/>
      <c r="H219" s="1244"/>
      <c r="I219" s="1244"/>
      <c r="J219" s="1245"/>
      <c r="K219" s="1241"/>
      <c r="L219" s="1246"/>
      <c r="M219" s="473"/>
    </row>
    <row r="220" spans="1:16" ht="15.75" hidden="1">
      <c r="A220" s="1207"/>
      <c r="B220" s="1208"/>
      <c r="C220" s="1203"/>
      <c r="D220" s="1252"/>
      <c r="E220" s="479" t="s">
        <v>209</v>
      </c>
      <c r="F220" s="479" t="s">
        <v>210</v>
      </c>
      <c r="G220" s="479" t="s">
        <v>211</v>
      </c>
      <c r="H220" s="479" t="s">
        <v>212</v>
      </c>
      <c r="I220" s="479" t="s">
        <v>345</v>
      </c>
      <c r="J220" s="479" t="s">
        <v>213</v>
      </c>
      <c r="K220" s="1242"/>
      <c r="L220" s="1247"/>
      <c r="M220" s="1201" t="s">
        <v>501</v>
      </c>
      <c r="N220" s="1201"/>
      <c r="O220" s="1201"/>
      <c r="P220" s="1201"/>
    </row>
    <row r="221" spans="1:16" ht="15" hidden="1">
      <c r="A221" s="1205" t="s">
        <v>6</v>
      </c>
      <c r="B221" s="1206"/>
      <c r="C221" s="480">
        <v>1</v>
      </c>
      <c r="D221" s="481">
        <v>2</v>
      </c>
      <c r="E221" s="480">
        <v>3</v>
      </c>
      <c r="F221" s="481">
        <v>4</v>
      </c>
      <c r="G221" s="480">
        <v>5</v>
      </c>
      <c r="H221" s="481">
        <v>6</v>
      </c>
      <c r="I221" s="480">
        <v>7</v>
      </c>
      <c r="J221" s="481">
        <v>8</v>
      </c>
      <c r="K221" s="480">
        <v>9</v>
      </c>
      <c r="L221" s="481">
        <v>10</v>
      </c>
      <c r="M221" s="482" t="s">
        <v>502</v>
      </c>
      <c r="N221" s="483" t="s">
        <v>505</v>
      </c>
      <c r="O221" s="483" t="s">
        <v>503</v>
      </c>
      <c r="P221" s="483" t="s">
        <v>504</v>
      </c>
    </row>
    <row r="222" spans="1:16" ht="24.75" customHeight="1" hidden="1">
      <c r="A222" s="424" t="s">
        <v>0</v>
      </c>
      <c r="B222" s="425" t="s">
        <v>131</v>
      </c>
      <c r="C222" s="404">
        <f>C223+C224</f>
        <v>151317.2</v>
      </c>
      <c r="D222" s="404">
        <f aca="true" t="shared" si="50" ref="D222:L222">D223+D224</f>
        <v>70217.2</v>
      </c>
      <c r="E222" s="404">
        <f t="shared" si="50"/>
        <v>30144.2</v>
      </c>
      <c r="F222" s="404">
        <f t="shared" si="50"/>
        <v>0</v>
      </c>
      <c r="G222" s="404">
        <f t="shared" si="50"/>
        <v>26600</v>
      </c>
      <c r="H222" s="404">
        <f t="shared" si="50"/>
        <v>10300</v>
      </c>
      <c r="I222" s="404">
        <f t="shared" si="50"/>
        <v>0</v>
      </c>
      <c r="J222" s="404">
        <f t="shared" si="50"/>
        <v>3173</v>
      </c>
      <c r="K222" s="404">
        <f t="shared" si="50"/>
        <v>0</v>
      </c>
      <c r="L222" s="404">
        <f t="shared" si="50"/>
        <v>81100</v>
      </c>
      <c r="M222" s="404" t="e">
        <f>'03'!#REF!+'04'!#REF!</f>
        <v>#REF!</v>
      </c>
      <c r="N222" s="404" t="e">
        <f>C222-M222</f>
        <v>#REF!</v>
      </c>
      <c r="O222" s="404" t="e">
        <f>'07'!#REF!</f>
        <v>#REF!</v>
      </c>
      <c r="P222" s="404" t="e">
        <f>C222-O222</f>
        <v>#REF!</v>
      </c>
    </row>
    <row r="223" spans="1:16" ht="24.75" customHeight="1" hidden="1">
      <c r="A223" s="427">
        <v>1</v>
      </c>
      <c r="B223" s="428" t="s">
        <v>132</v>
      </c>
      <c r="C223" s="404">
        <f>D223+K223+L223</f>
        <v>41540</v>
      </c>
      <c r="D223" s="404">
        <f>E223+F223+G223+H223+I223+J223</f>
        <v>41540</v>
      </c>
      <c r="E223" s="408">
        <v>4640</v>
      </c>
      <c r="F223" s="408"/>
      <c r="G223" s="408">
        <v>26600</v>
      </c>
      <c r="H223" s="408">
        <v>10300</v>
      </c>
      <c r="I223" s="408"/>
      <c r="J223" s="408"/>
      <c r="K223" s="408"/>
      <c r="L223" s="408"/>
      <c r="M223" s="408" t="e">
        <f>'03'!#REF!+'04'!#REF!</f>
        <v>#REF!</v>
      </c>
      <c r="N223" s="408" t="e">
        <f aca="true" t="shared" si="51" ref="N223:N237">C223-M223</f>
        <v>#REF!</v>
      </c>
      <c r="O223" s="404" t="e">
        <f>'07'!#REF!</f>
        <v>#REF!</v>
      </c>
      <c r="P223" s="408" t="e">
        <f aca="true" t="shared" si="52" ref="P223:P237">C223-O223</f>
        <v>#REF!</v>
      </c>
    </row>
    <row r="224" spans="1:16" ht="24.75" customHeight="1" hidden="1">
      <c r="A224" s="427">
        <v>2</v>
      </c>
      <c r="B224" s="428" t="s">
        <v>133</v>
      </c>
      <c r="C224" s="404">
        <f>D224+K224+L224</f>
        <v>109777.2</v>
      </c>
      <c r="D224" s="404">
        <f>E224+F224+G224+H224+I224+J224</f>
        <v>28677.2</v>
      </c>
      <c r="E224" s="408">
        <v>25504.2</v>
      </c>
      <c r="F224" s="408">
        <v>0</v>
      </c>
      <c r="G224" s="408">
        <v>0</v>
      </c>
      <c r="H224" s="408">
        <v>0</v>
      </c>
      <c r="I224" s="408">
        <v>0</v>
      </c>
      <c r="J224" s="408">
        <v>3173</v>
      </c>
      <c r="K224" s="408">
        <v>0</v>
      </c>
      <c r="L224" s="408">
        <v>81100</v>
      </c>
      <c r="M224" s="408" t="e">
        <f>'03'!#REF!+'04'!#REF!</f>
        <v>#REF!</v>
      </c>
      <c r="N224" s="408" t="e">
        <f t="shared" si="51"/>
        <v>#REF!</v>
      </c>
      <c r="O224" s="404" t="e">
        <f>'07'!#REF!</f>
        <v>#REF!</v>
      </c>
      <c r="P224" s="408" t="e">
        <f t="shared" si="52"/>
        <v>#REF!</v>
      </c>
    </row>
    <row r="225" spans="1:16" ht="24.75" customHeight="1" hidden="1">
      <c r="A225" s="394" t="s">
        <v>1</v>
      </c>
      <c r="B225" s="395" t="s">
        <v>134</v>
      </c>
      <c r="C225" s="404">
        <f>D225+K225+L225</f>
        <v>0</v>
      </c>
      <c r="D225" s="404">
        <f>E225+F225+G225+H225+I225+J225</f>
        <v>0</v>
      </c>
      <c r="E225" s="408">
        <v>0</v>
      </c>
      <c r="F225" s="408">
        <v>0</v>
      </c>
      <c r="G225" s="408">
        <v>0</v>
      </c>
      <c r="H225" s="408">
        <v>0</v>
      </c>
      <c r="I225" s="408">
        <v>0</v>
      </c>
      <c r="J225" s="408">
        <v>0</v>
      </c>
      <c r="K225" s="408">
        <v>0</v>
      </c>
      <c r="L225" s="408">
        <v>0</v>
      </c>
      <c r="M225" s="408" t="e">
        <f>'03'!#REF!+'04'!#REF!</f>
        <v>#REF!</v>
      </c>
      <c r="N225" s="408" t="e">
        <f t="shared" si="51"/>
        <v>#REF!</v>
      </c>
      <c r="O225" s="408" t="e">
        <f>'07'!#REF!</f>
        <v>#REF!</v>
      </c>
      <c r="P225" s="408" t="e">
        <f t="shared" si="52"/>
        <v>#REF!</v>
      </c>
    </row>
    <row r="226" spans="1:16" ht="24.75" customHeight="1" hidden="1">
      <c r="A226" s="394" t="s">
        <v>9</v>
      </c>
      <c r="B226" s="395" t="s">
        <v>135</v>
      </c>
      <c r="C226" s="404">
        <f>D226+K226+L226</f>
        <v>0</v>
      </c>
      <c r="D226" s="404">
        <f>E226+F226+G226+H226+I226+J226</f>
        <v>0</v>
      </c>
      <c r="E226" s="408">
        <v>0</v>
      </c>
      <c r="F226" s="408">
        <v>0</v>
      </c>
      <c r="G226" s="408">
        <v>0</v>
      </c>
      <c r="H226" s="408">
        <v>0</v>
      </c>
      <c r="I226" s="408">
        <v>0</v>
      </c>
      <c r="J226" s="408">
        <v>0</v>
      </c>
      <c r="K226" s="408">
        <v>0</v>
      </c>
      <c r="L226" s="408">
        <v>0</v>
      </c>
      <c r="M226" s="408" t="e">
        <f>'03'!#REF!+'04'!#REF!</f>
        <v>#REF!</v>
      </c>
      <c r="N226" s="408" t="e">
        <f t="shared" si="51"/>
        <v>#REF!</v>
      </c>
      <c r="O226" s="408" t="e">
        <f>'07'!#REF!</f>
        <v>#REF!</v>
      </c>
      <c r="P226" s="408" t="e">
        <f t="shared" si="52"/>
        <v>#REF!</v>
      </c>
    </row>
    <row r="227" spans="1:16" ht="24.75" customHeight="1" hidden="1">
      <c r="A227" s="394" t="s">
        <v>136</v>
      </c>
      <c r="B227" s="395" t="s">
        <v>137</v>
      </c>
      <c r="C227" s="404">
        <f>C228+C237</f>
        <v>151317.2</v>
      </c>
      <c r="D227" s="404">
        <f aca="true" t="shared" si="53" ref="D227:L227">D228+D237</f>
        <v>70217.2</v>
      </c>
      <c r="E227" s="404">
        <f t="shared" si="53"/>
        <v>30144.2</v>
      </c>
      <c r="F227" s="404">
        <f t="shared" si="53"/>
        <v>0</v>
      </c>
      <c r="G227" s="404">
        <f t="shared" si="53"/>
        <v>26600</v>
      </c>
      <c r="H227" s="404">
        <f t="shared" si="53"/>
        <v>10300</v>
      </c>
      <c r="I227" s="404">
        <f t="shared" si="53"/>
        <v>0</v>
      </c>
      <c r="J227" s="404">
        <f t="shared" si="53"/>
        <v>3173</v>
      </c>
      <c r="K227" s="404">
        <f t="shared" si="53"/>
        <v>0</v>
      </c>
      <c r="L227" s="404">
        <f t="shared" si="53"/>
        <v>81100</v>
      </c>
      <c r="M227" s="404" t="e">
        <f>'03'!#REF!+'04'!#REF!</f>
        <v>#REF!</v>
      </c>
      <c r="N227" s="404" t="e">
        <f t="shared" si="51"/>
        <v>#REF!</v>
      </c>
      <c r="O227" s="404" t="e">
        <f>'07'!#REF!</f>
        <v>#REF!</v>
      </c>
      <c r="P227" s="404" t="e">
        <f t="shared" si="52"/>
        <v>#REF!</v>
      </c>
    </row>
    <row r="228" spans="1:16" ht="24.75" customHeight="1" hidden="1">
      <c r="A228" s="394" t="s">
        <v>52</v>
      </c>
      <c r="B228" s="429" t="s">
        <v>138</v>
      </c>
      <c r="C228" s="404">
        <f>SUM(C229:C236)</f>
        <v>109777.2</v>
      </c>
      <c r="D228" s="404">
        <f aca="true" t="shared" si="54" ref="D228:L228">SUM(D229:D236)</f>
        <v>28677.2</v>
      </c>
      <c r="E228" s="404">
        <f t="shared" si="54"/>
        <v>25504.2</v>
      </c>
      <c r="F228" s="404">
        <f t="shared" si="54"/>
        <v>0</v>
      </c>
      <c r="G228" s="404">
        <f t="shared" si="54"/>
        <v>0</v>
      </c>
      <c r="H228" s="404">
        <f t="shared" si="54"/>
        <v>0</v>
      </c>
      <c r="I228" s="404">
        <f t="shared" si="54"/>
        <v>0</v>
      </c>
      <c r="J228" s="404">
        <f t="shared" si="54"/>
        <v>3173</v>
      </c>
      <c r="K228" s="404">
        <f t="shared" si="54"/>
        <v>0</v>
      </c>
      <c r="L228" s="404">
        <f t="shared" si="54"/>
        <v>81100</v>
      </c>
      <c r="M228" s="404" t="e">
        <f>'03'!#REF!+'04'!#REF!</f>
        <v>#REF!</v>
      </c>
      <c r="N228" s="404" t="e">
        <f t="shared" si="51"/>
        <v>#REF!</v>
      </c>
      <c r="O228" s="404" t="e">
        <f>'07'!#REF!</f>
        <v>#REF!</v>
      </c>
      <c r="P228" s="404" t="e">
        <f t="shared" si="52"/>
        <v>#REF!</v>
      </c>
    </row>
    <row r="229" spans="1:16" ht="24.75" customHeight="1" hidden="1">
      <c r="A229" s="427" t="s">
        <v>54</v>
      </c>
      <c r="B229" s="428" t="s">
        <v>139</v>
      </c>
      <c r="C229" s="404">
        <f aca="true" t="shared" si="55" ref="C229:C237">D229+K229+L229</f>
        <v>60767</v>
      </c>
      <c r="D229" s="404">
        <f aca="true" t="shared" si="56" ref="D229:D237">E229+F229+G229+H229+I229+J229</f>
        <v>16267</v>
      </c>
      <c r="E229" s="408">
        <v>13195</v>
      </c>
      <c r="F229" s="408">
        <v>0</v>
      </c>
      <c r="G229" s="408">
        <v>0</v>
      </c>
      <c r="H229" s="408">
        <v>0</v>
      </c>
      <c r="I229" s="408">
        <v>0</v>
      </c>
      <c r="J229" s="408">
        <v>3072</v>
      </c>
      <c r="K229" s="408">
        <v>0</v>
      </c>
      <c r="L229" s="408">
        <v>44500</v>
      </c>
      <c r="M229" s="408" t="e">
        <f>'03'!#REF!+'04'!#REF!</f>
        <v>#REF!</v>
      </c>
      <c r="N229" s="408" t="e">
        <f t="shared" si="51"/>
        <v>#REF!</v>
      </c>
      <c r="O229" s="408" t="e">
        <f>'07'!#REF!</f>
        <v>#REF!</v>
      </c>
      <c r="P229" s="408" t="e">
        <f t="shared" si="52"/>
        <v>#REF!</v>
      </c>
    </row>
    <row r="230" spans="1:16" ht="24.75" customHeight="1" hidden="1">
      <c r="A230" s="427" t="s">
        <v>55</v>
      </c>
      <c r="B230" s="428" t="s">
        <v>140</v>
      </c>
      <c r="C230" s="404">
        <f t="shared" si="55"/>
        <v>0</v>
      </c>
      <c r="D230" s="404">
        <f t="shared" si="56"/>
        <v>0</v>
      </c>
      <c r="E230" s="408">
        <v>0</v>
      </c>
      <c r="F230" s="408">
        <v>0</v>
      </c>
      <c r="G230" s="408">
        <v>0</v>
      </c>
      <c r="H230" s="408">
        <v>0</v>
      </c>
      <c r="I230" s="408">
        <v>0</v>
      </c>
      <c r="J230" s="408">
        <v>0</v>
      </c>
      <c r="K230" s="408">
        <v>0</v>
      </c>
      <c r="L230" s="408">
        <v>0</v>
      </c>
      <c r="M230" s="408" t="e">
        <f>'03'!#REF!+'04'!#REF!</f>
        <v>#REF!</v>
      </c>
      <c r="N230" s="408" t="e">
        <f t="shared" si="51"/>
        <v>#REF!</v>
      </c>
      <c r="O230" s="408" t="e">
        <f>'07'!#REF!</f>
        <v>#REF!</v>
      </c>
      <c r="P230" s="408" t="e">
        <f t="shared" si="52"/>
        <v>#REF!</v>
      </c>
    </row>
    <row r="231" spans="1:16" ht="24.75" customHeight="1" hidden="1">
      <c r="A231" s="427" t="s">
        <v>141</v>
      </c>
      <c r="B231" s="428" t="s">
        <v>201</v>
      </c>
      <c r="C231" s="404">
        <f t="shared" si="55"/>
        <v>0</v>
      </c>
      <c r="D231" s="404">
        <f t="shared" si="56"/>
        <v>0</v>
      </c>
      <c r="E231" s="408">
        <v>0</v>
      </c>
      <c r="F231" s="408">
        <v>0</v>
      </c>
      <c r="G231" s="408">
        <v>0</v>
      </c>
      <c r="H231" s="408">
        <v>0</v>
      </c>
      <c r="I231" s="408">
        <v>0</v>
      </c>
      <c r="J231" s="408">
        <v>0</v>
      </c>
      <c r="K231" s="408">
        <v>0</v>
      </c>
      <c r="L231" s="408">
        <v>0</v>
      </c>
      <c r="M231" s="408" t="e">
        <f>'03'!#REF!</f>
        <v>#REF!</v>
      </c>
      <c r="N231" s="408" t="e">
        <f t="shared" si="51"/>
        <v>#REF!</v>
      </c>
      <c r="O231" s="408" t="e">
        <f>'07'!#REF!</f>
        <v>#REF!</v>
      </c>
      <c r="P231" s="408" t="e">
        <f t="shared" si="52"/>
        <v>#REF!</v>
      </c>
    </row>
    <row r="232" spans="1:16" ht="24.75" customHeight="1" hidden="1">
      <c r="A232" s="427" t="s">
        <v>143</v>
      </c>
      <c r="B232" s="428" t="s">
        <v>142</v>
      </c>
      <c r="C232" s="404">
        <f t="shared" si="55"/>
        <v>49010.2</v>
      </c>
      <c r="D232" s="404">
        <f t="shared" si="56"/>
        <v>12410.2</v>
      </c>
      <c r="E232" s="408">
        <v>12309.2</v>
      </c>
      <c r="F232" s="408">
        <v>0</v>
      </c>
      <c r="G232" s="408">
        <v>0</v>
      </c>
      <c r="H232" s="408">
        <v>0</v>
      </c>
      <c r="I232" s="408">
        <v>0</v>
      </c>
      <c r="J232" s="408">
        <v>101</v>
      </c>
      <c r="K232" s="408">
        <v>0</v>
      </c>
      <c r="L232" s="408">
        <v>36600</v>
      </c>
      <c r="M232" s="408" t="e">
        <f>'03'!#REF!+'04'!#REF!</f>
        <v>#REF!</v>
      </c>
      <c r="N232" s="408" t="e">
        <f t="shared" si="51"/>
        <v>#REF!</v>
      </c>
      <c r="O232" s="408" t="e">
        <f>'07'!#REF!</f>
        <v>#REF!</v>
      </c>
      <c r="P232" s="408" t="e">
        <f t="shared" si="52"/>
        <v>#REF!</v>
      </c>
    </row>
    <row r="233" spans="1:16" ht="24.75" customHeight="1" hidden="1">
      <c r="A233" s="427" t="s">
        <v>145</v>
      </c>
      <c r="B233" s="428" t="s">
        <v>144</v>
      </c>
      <c r="C233" s="404">
        <f t="shared" si="55"/>
        <v>0</v>
      </c>
      <c r="D233" s="404">
        <f t="shared" si="56"/>
        <v>0</v>
      </c>
      <c r="E233" s="408">
        <v>0</v>
      </c>
      <c r="F233" s="408">
        <v>0</v>
      </c>
      <c r="G233" s="408">
        <v>0</v>
      </c>
      <c r="H233" s="408">
        <v>0</v>
      </c>
      <c r="I233" s="408">
        <v>0</v>
      </c>
      <c r="J233" s="408">
        <v>0</v>
      </c>
      <c r="K233" s="408">
        <v>0</v>
      </c>
      <c r="L233" s="408">
        <v>0</v>
      </c>
      <c r="M233" s="408" t="e">
        <f>'03'!#REF!+'04'!#REF!</f>
        <v>#REF!</v>
      </c>
      <c r="N233" s="408" t="e">
        <f t="shared" si="51"/>
        <v>#REF!</v>
      </c>
      <c r="O233" s="408" t="e">
        <f>'07'!#REF!</f>
        <v>#REF!</v>
      </c>
      <c r="P233" s="408" t="e">
        <f t="shared" si="52"/>
        <v>#REF!</v>
      </c>
    </row>
    <row r="234" spans="1:16" ht="24.75" customHeight="1" hidden="1">
      <c r="A234" s="427" t="s">
        <v>147</v>
      </c>
      <c r="B234" s="428" t="s">
        <v>146</v>
      </c>
      <c r="C234" s="404">
        <f t="shared" si="55"/>
        <v>0</v>
      </c>
      <c r="D234" s="404">
        <f t="shared" si="56"/>
        <v>0</v>
      </c>
      <c r="E234" s="408">
        <v>0</v>
      </c>
      <c r="F234" s="408">
        <v>0</v>
      </c>
      <c r="G234" s="408">
        <v>0</v>
      </c>
      <c r="H234" s="408">
        <v>0</v>
      </c>
      <c r="I234" s="408">
        <v>0</v>
      </c>
      <c r="J234" s="408">
        <v>0</v>
      </c>
      <c r="K234" s="408">
        <v>0</v>
      </c>
      <c r="L234" s="408">
        <v>0</v>
      </c>
      <c r="M234" s="408" t="e">
        <f>'03'!#REF!+'04'!#REF!</f>
        <v>#REF!</v>
      </c>
      <c r="N234" s="408" t="e">
        <f t="shared" si="51"/>
        <v>#REF!</v>
      </c>
      <c r="O234" s="408" t="e">
        <f>'07'!#REF!</f>
        <v>#REF!</v>
      </c>
      <c r="P234" s="408" t="e">
        <f t="shared" si="52"/>
        <v>#REF!</v>
      </c>
    </row>
    <row r="235" spans="1:16" ht="24.75" customHeight="1" hidden="1">
      <c r="A235" s="427" t="s">
        <v>149</v>
      </c>
      <c r="B235" s="430" t="s">
        <v>148</v>
      </c>
      <c r="C235" s="404">
        <f t="shared" si="55"/>
        <v>0</v>
      </c>
      <c r="D235" s="404">
        <f t="shared" si="56"/>
        <v>0</v>
      </c>
      <c r="E235" s="408">
        <v>0</v>
      </c>
      <c r="F235" s="408">
        <v>0</v>
      </c>
      <c r="G235" s="408"/>
      <c r="H235" s="408">
        <v>0</v>
      </c>
      <c r="I235" s="408">
        <v>0</v>
      </c>
      <c r="J235" s="408">
        <v>0</v>
      </c>
      <c r="K235" s="408">
        <v>0</v>
      </c>
      <c r="L235" s="408">
        <v>0</v>
      </c>
      <c r="M235" s="408" t="e">
        <f>'03'!#REF!+'04'!#REF!</f>
        <v>#REF!</v>
      </c>
      <c r="N235" s="408" t="e">
        <f t="shared" si="51"/>
        <v>#REF!</v>
      </c>
      <c r="O235" s="408" t="e">
        <f>'07'!#REF!</f>
        <v>#REF!</v>
      </c>
      <c r="P235" s="408" t="e">
        <f t="shared" si="52"/>
        <v>#REF!</v>
      </c>
    </row>
    <row r="236" spans="1:16" ht="24.75" customHeight="1" hidden="1">
      <c r="A236" s="427" t="s">
        <v>185</v>
      </c>
      <c r="B236" s="428" t="s">
        <v>150</v>
      </c>
      <c r="C236" s="404">
        <f t="shared" si="55"/>
        <v>0</v>
      </c>
      <c r="D236" s="404">
        <f t="shared" si="56"/>
        <v>0</v>
      </c>
      <c r="E236" s="408">
        <v>0</v>
      </c>
      <c r="F236" s="408">
        <v>0</v>
      </c>
      <c r="G236" s="408">
        <v>0</v>
      </c>
      <c r="H236" s="408">
        <v>0</v>
      </c>
      <c r="I236" s="408">
        <v>0</v>
      </c>
      <c r="J236" s="408">
        <v>0</v>
      </c>
      <c r="K236" s="408">
        <v>0</v>
      </c>
      <c r="L236" s="408">
        <v>0</v>
      </c>
      <c r="M236" s="408" t="e">
        <f>'03'!#REF!+'04'!#REF!</f>
        <v>#REF!</v>
      </c>
      <c r="N236" s="408" t="e">
        <f t="shared" si="51"/>
        <v>#REF!</v>
      </c>
      <c r="O236" s="408" t="e">
        <f>'07'!#REF!</f>
        <v>#REF!</v>
      </c>
      <c r="P236" s="408" t="e">
        <f t="shared" si="52"/>
        <v>#REF!</v>
      </c>
    </row>
    <row r="237" spans="1:16" ht="24.75" customHeight="1" hidden="1">
      <c r="A237" s="394" t="s">
        <v>53</v>
      </c>
      <c r="B237" s="395" t="s">
        <v>151</v>
      </c>
      <c r="C237" s="404">
        <f t="shared" si="55"/>
        <v>41540</v>
      </c>
      <c r="D237" s="404">
        <f t="shared" si="56"/>
        <v>41540</v>
      </c>
      <c r="E237" s="408">
        <v>4640</v>
      </c>
      <c r="F237" s="408">
        <v>0</v>
      </c>
      <c r="G237" s="408">
        <v>26600</v>
      </c>
      <c r="H237" s="408">
        <v>10300</v>
      </c>
      <c r="I237" s="408">
        <v>0</v>
      </c>
      <c r="J237" s="408">
        <v>0</v>
      </c>
      <c r="K237" s="408">
        <v>0</v>
      </c>
      <c r="L237" s="408">
        <v>0</v>
      </c>
      <c r="M237" s="404" t="e">
        <f>'03'!#REF!+'04'!#REF!</f>
        <v>#REF!</v>
      </c>
      <c r="N237" s="404" t="e">
        <f t="shared" si="51"/>
        <v>#REF!</v>
      </c>
      <c r="O237" s="404" t="e">
        <f>'07'!#REF!</f>
        <v>#REF!</v>
      </c>
      <c r="P237" s="404" t="e">
        <f t="shared" si="52"/>
        <v>#REF!</v>
      </c>
    </row>
    <row r="238" spans="1:16" ht="24.75" customHeight="1" hidden="1">
      <c r="A238" s="460" t="s">
        <v>76</v>
      </c>
      <c r="B238" s="487" t="s">
        <v>214</v>
      </c>
      <c r="C238" s="471">
        <f>(C229+C230+C231)/C228</f>
        <v>0.5535484599716517</v>
      </c>
      <c r="D238" s="396">
        <f aca="true" t="shared" si="57" ref="D238:L238">(D229+D230+D231)/D228</f>
        <v>0.5672450587923507</v>
      </c>
      <c r="E238" s="410">
        <f t="shared" si="57"/>
        <v>0.5173657672069698</v>
      </c>
      <c r="F238" s="410" t="e">
        <f t="shared" si="57"/>
        <v>#DIV/0!</v>
      </c>
      <c r="G238" s="410" t="e">
        <f t="shared" si="57"/>
        <v>#DIV/0!</v>
      </c>
      <c r="H238" s="410" t="e">
        <f t="shared" si="57"/>
        <v>#DIV/0!</v>
      </c>
      <c r="I238" s="410" t="e">
        <f t="shared" si="57"/>
        <v>#DIV/0!</v>
      </c>
      <c r="J238" s="410">
        <f t="shared" si="57"/>
        <v>0.9681689253072802</v>
      </c>
      <c r="K238" s="410" t="e">
        <f t="shared" si="57"/>
        <v>#DIV/0!</v>
      </c>
      <c r="L238" s="410">
        <f t="shared" si="57"/>
        <v>0.5487053020961775</v>
      </c>
      <c r="M238" s="421"/>
      <c r="N238" s="488"/>
      <c r="O238" s="488"/>
      <c r="P238" s="488"/>
    </row>
    <row r="239" spans="1:16" ht="27.75" customHeight="1" hidden="1">
      <c r="A239" s="1209" t="s">
        <v>499</v>
      </c>
      <c r="B239" s="1209"/>
      <c r="C239" s="408">
        <f>C222-C225-C226-C227</f>
        <v>0</v>
      </c>
      <c r="D239" s="408">
        <f aca="true" t="shared" si="58" ref="D239:L239">D222-D225-D226-D227</f>
        <v>0</v>
      </c>
      <c r="E239" s="408">
        <f t="shared" si="58"/>
        <v>0</v>
      </c>
      <c r="F239" s="408">
        <f t="shared" si="58"/>
        <v>0</v>
      </c>
      <c r="G239" s="408">
        <f t="shared" si="58"/>
        <v>0</v>
      </c>
      <c r="H239" s="408">
        <f t="shared" si="58"/>
        <v>0</v>
      </c>
      <c r="I239" s="408">
        <f t="shared" si="58"/>
        <v>0</v>
      </c>
      <c r="J239" s="408">
        <f t="shared" si="58"/>
        <v>0</v>
      </c>
      <c r="K239" s="408">
        <f t="shared" si="58"/>
        <v>0</v>
      </c>
      <c r="L239" s="408">
        <f t="shared" si="58"/>
        <v>0</v>
      </c>
      <c r="M239" s="421"/>
      <c r="N239" s="488"/>
      <c r="O239" s="488"/>
      <c r="P239" s="488"/>
    </row>
    <row r="240" spans="1:16" ht="17.25" hidden="1">
      <c r="A240" s="1210" t="s">
        <v>500</v>
      </c>
      <c r="B240" s="1210"/>
      <c r="C240" s="408">
        <f>C227-C228-C237</f>
        <v>0</v>
      </c>
      <c r="D240" s="408">
        <f aca="true" t="shared" si="59" ref="D240:L240">D227-D228-D237</f>
        <v>0</v>
      </c>
      <c r="E240" s="408">
        <f t="shared" si="59"/>
        <v>0</v>
      </c>
      <c r="F240" s="408">
        <f t="shared" si="59"/>
        <v>0</v>
      </c>
      <c r="G240" s="408">
        <f t="shared" si="59"/>
        <v>0</v>
      </c>
      <c r="H240" s="408">
        <f t="shared" si="59"/>
        <v>0</v>
      </c>
      <c r="I240" s="408">
        <f t="shared" si="59"/>
        <v>0</v>
      </c>
      <c r="J240" s="408">
        <f t="shared" si="59"/>
        <v>0</v>
      </c>
      <c r="K240" s="408">
        <f t="shared" si="59"/>
        <v>0</v>
      </c>
      <c r="L240" s="408">
        <f t="shared" si="59"/>
        <v>0</v>
      </c>
      <c r="M240" s="421"/>
      <c r="N240" s="488"/>
      <c r="O240" s="488"/>
      <c r="P240" s="488"/>
    </row>
    <row r="241" spans="1:16" ht="18.75" hidden="1">
      <c r="A241" s="473"/>
      <c r="B241" s="489" t="s">
        <v>520</v>
      </c>
      <c r="C241" s="489"/>
      <c r="D241" s="463"/>
      <c r="E241" s="463"/>
      <c r="F241" s="463"/>
      <c r="G241" s="1212" t="s">
        <v>520</v>
      </c>
      <c r="H241" s="1212"/>
      <c r="I241" s="1212"/>
      <c r="J241" s="1212"/>
      <c r="K241" s="1212"/>
      <c r="L241" s="1212"/>
      <c r="M241" s="476"/>
      <c r="N241" s="476"/>
      <c r="O241" s="476"/>
      <c r="P241" s="476"/>
    </row>
    <row r="242" spans="1:16" ht="18.75" hidden="1">
      <c r="A242" s="1251" t="s">
        <v>4</v>
      </c>
      <c r="B242" s="1251"/>
      <c r="C242" s="1251"/>
      <c r="D242" s="1251"/>
      <c r="E242" s="463"/>
      <c r="F242" s="463"/>
      <c r="G242" s="490"/>
      <c r="H242" s="1253" t="s">
        <v>521</v>
      </c>
      <c r="I242" s="1253"/>
      <c r="J242" s="1253"/>
      <c r="K242" s="1253"/>
      <c r="L242" s="1253"/>
      <c r="M242" s="476"/>
      <c r="N242" s="476"/>
      <c r="O242" s="476"/>
      <c r="P242" s="476"/>
    </row>
    <row r="243" ht="15" hidden="1"/>
    <row r="244" ht="15" hidden="1"/>
    <row r="245" ht="15" hidden="1"/>
    <row r="246" ht="98.25" customHeight="1" hidden="1"/>
    <row r="247" ht="15" hidden="1"/>
    <row r="248" ht="63.75" customHeight="1" hidden="1"/>
    <row r="249" ht="15" hidden="1"/>
    <row r="250" ht="15" hidden="1"/>
    <row r="251" spans="1:13" ht="16.5" hidden="1">
      <c r="A251" s="1235" t="s">
        <v>33</v>
      </c>
      <c r="B251" s="1236"/>
      <c r="C251" s="472"/>
      <c r="D251" s="1227" t="s">
        <v>79</v>
      </c>
      <c r="E251" s="1227"/>
      <c r="F251" s="1227"/>
      <c r="G251" s="1227"/>
      <c r="H251" s="1227"/>
      <c r="I251" s="1227"/>
      <c r="J251" s="1227"/>
      <c r="K251" s="1238"/>
      <c r="L251" s="1238"/>
      <c r="M251" s="476"/>
    </row>
    <row r="252" spans="1:13" ht="16.5" hidden="1">
      <c r="A252" s="1189" t="s">
        <v>343</v>
      </c>
      <c r="B252" s="1189"/>
      <c r="C252" s="1189"/>
      <c r="D252" s="1227" t="s">
        <v>215</v>
      </c>
      <c r="E252" s="1227"/>
      <c r="F252" s="1227"/>
      <c r="G252" s="1227"/>
      <c r="H252" s="1227"/>
      <c r="I252" s="1227"/>
      <c r="J252" s="1227"/>
      <c r="K252" s="1237" t="s">
        <v>511</v>
      </c>
      <c r="L252" s="1237"/>
      <c r="M252" s="473"/>
    </row>
    <row r="253" spans="1:13" ht="16.5" hidden="1">
      <c r="A253" s="1189" t="s">
        <v>344</v>
      </c>
      <c r="B253" s="1189"/>
      <c r="C253" s="411"/>
      <c r="D253" s="1234" t="s">
        <v>11</v>
      </c>
      <c r="E253" s="1234"/>
      <c r="F253" s="1234"/>
      <c r="G253" s="1234"/>
      <c r="H253" s="1234"/>
      <c r="I253" s="1234"/>
      <c r="J253" s="1234"/>
      <c r="K253" s="1238"/>
      <c r="L253" s="1238"/>
      <c r="M253" s="476"/>
    </row>
    <row r="254" spans="1:13" ht="15.75" hidden="1">
      <c r="A254" s="432" t="s">
        <v>119</v>
      </c>
      <c r="B254" s="432"/>
      <c r="C254" s="417"/>
      <c r="D254" s="477"/>
      <c r="E254" s="477"/>
      <c r="F254" s="478"/>
      <c r="G254" s="478"/>
      <c r="H254" s="478"/>
      <c r="I254" s="478"/>
      <c r="J254" s="478"/>
      <c r="K254" s="1239"/>
      <c r="L254" s="1239"/>
      <c r="M254" s="473"/>
    </row>
    <row r="255" spans="1:13" ht="15.75" hidden="1">
      <c r="A255" s="477"/>
      <c r="B255" s="477" t="s">
        <v>94</v>
      </c>
      <c r="C255" s="477"/>
      <c r="D255" s="477"/>
      <c r="E255" s="408">
        <v>122557</v>
      </c>
      <c r="F255" s="408"/>
      <c r="G255" s="408">
        <v>181987</v>
      </c>
      <c r="H255" s="408"/>
      <c r="I255" s="408">
        <v>16298</v>
      </c>
      <c r="J255" s="408"/>
      <c r="K255" s="408">
        <v>251785</v>
      </c>
      <c r="L255" s="408"/>
      <c r="M255" s="473"/>
    </row>
    <row r="256" spans="1:13" ht="15.75" hidden="1">
      <c r="A256" s="837" t="s">
        <v>71</v>
      </c>
      <c r="B256" s="838"/>
      <c r="C256" s="1203" t="s">
        <v>38</v>
      </c>
      <c r="D256" s="1213" t="s">
        <v>338</v>
      </c>
      <c r="E256" s="1213"/>
      <c r="F256" s="1213"/>
      <c r="G256" s="1213"/>
      <c r="H256" s="1213"/>
      <c r="I256" s="1213"/>
      <c r="J256" s="1213"/>
      <c r="K256" s="1213"/>
      <c r="L256" s="1213"/>
      <c r="M256" s="476"/>
    </row>
    <row r="257" spans="1:13" ht="15.75" hidden="1">
      <c r="A257" s="839"/>
      <c r="B257" s="840"/>
      <c r="C257" s="1203"/>
      <c r="D257" s="1248" t="s">
        <v>206</v>
      </c>
      <c r="E257" s="1249"/>
      <c r="F257" s="1249"/>
      <c r="G257" s="1249"/>
      <c r="H257" s="1249"/>
      <c r="I257" s="1249"/>
      <c r="J257" s="1250"/>
      <c r="K257" s="1240" t="s">
        <v>207</v>
      </c>
      <c r="L257" s="1240" t="s">
        <v>208</v>
      </c>
      <c r="M257" s="473"/>
    </row>
    <row r="258" spans="1:13" ht="15.75" hidden="1">
      <c r="A258" s="839"/>
      <c r="B258" s="840"/>
      <c r="C258" s="1203"/>
      <c r="D258" s="1252" t="s">
        <v>37</v>
      </c>
      <c r="E258" s="1243" t="s">
        <v>7</v>
      </c>
      <c r="F258" s="1244"/>
      <c r="G258" s="1244"/>
      <c r="H258" s="1244"/>
      <c r="I258" s="1244"/>
      <c r="J258" s="1245"/>
      <c r="K258" s="1241"/>
      <c r="L258" s="1246"/>
      <c r="M258" s="473"/>
    </row>
    <row r="259" spans="1:16" ht="15.75" hidden="1">
      <c r="A259" s="1207"/>
      <c r="B259" s="1208"/>
      <c r="C259" s="1203"/>
      <c r="D259" s="1252"/>
      <c r="E259" s="479" t="s">
        <v>209</v>
      </c>
      <c r="F259" s="479" t="s">
        <v>210</v>
      </c>
      <c r="G259" s="479" t="s">
        <v>211</v>
      </c>
      <c r="H259" s="479" t="s">
        <v>212</v>
      </c>
      <c r="I259" s="479" t="s">
        <v>345</v>
      </c>
      <c r="J259" s="479" t="s">
        <v>213</v>
      </c>
      <c r="K259" s="1242"/>
      <c r="L259" s="1247"/>
      <c r="M259" s="1201" t="s">
        <v>501</v>
      </c>
      <c r="N259" s="1201"/>
      <c r="O259" s="1201"/>
      <c r="P259" s="1201"/>
    </row>
    <row r="260" spans="1:16" ht="15" hidden="1">
      <c r="A260" s="1205" t="s">
        <v>6</v>
      </c>
      <c r="B260" s="1206"/>
      <c r="C260" s="480">
        <v>1</v>
      </c>
      <c r="D260" s="481">
        <v>2</v>
      </c>
      <c r="E260" s="480">
        <v>3</v>
      </c>
      <c r="F260" s="481">
        <v>4</v>
      </c>
      <c r="G260" s="480">
        <v>5</v>
      </c>
      <c r="H260" s="481">
        <v>6</v>
      </c>
      <c r="I260" s="480">
        <v>7</v>
      </c>
      <c r="J260" s="481">
        <v>8</v>
      </c>
      <c r="K260" s="480">
        <v>9</v>
      </c>
      <c r="L260" s="481">
        <v>10</v>
      </c>
      <c r="M260" s="482" t="s">
        <v>502</v>
      </c>
      <c r="N260" s="483" t="s">
        <v>505</v>
      </c>
      <c r="O260" s="483" t="s">
        <v>503</v>
      </c>
      <c r="P260" s="483" t="s">
        <v>504</v>
      </c>
    </row>
    <row r="261" spans="1:16" ht="24.75" customHeight="1" hidden="1">
      <c r="A261" s="424" t="s">
        <v>0</v>
      </c>
      <c r="B261" s="425" t="s">
        <v>131</v>
      </c>
      <c r="C261" s="404">
        <f>C262+C263</f>
        <v>14401463.6</v>
      </c>
      <c r="D261" s="404">
        <f aca="true" t="shared" si="60" ref="D261:L261">D262+D263</f>
        <v>614882.6</v>
      </c>
      <c r="E261" s="404">
        <f t="shared" si="60"/>
        <v>234185.6</v>
      </c>
      <c r="F261" s="404">
        <f t="shared" si="60"/>
        <v>0</v>
      </c>
      <c r="G261" s="404">
        <f t="shared" si="60"/>
        <v>184987</v>
      </c>
      <c r="H261" s="404">
        <f t="shared" si="60"/>
        <v>34168</v>
      </c>
      <c r="I261" s="404">
        <f t="shared" si="60"/>
        <v>10894</v>
      </c>
      <c r="J261" s="404">
        <f t="shared" si="60"/>
        <v>150648</v>
      </c>
      <c r="K261" s="404">
        <f t="shared" si="60"/>
        <v>13573329</v>
      </c>
      <c r="L261" s="404">
        <f t="shared" si="60"/>
        <v>213252</v>
      </c>
      <c r="M261" s="404" t="e">
        <f>'03'!#REF!+'04'!#REF!</f>
        <v>#REF!</v>
      </c>
      <c r="N261" s="404" t="e">
        <f>C261-M261</f>
        <v>#REF!</v>
      </c>
      <c r="O261" s="404" t="e">
        <f>'07'!#REF!</f>
        <v>#REF!</v>
      </c>
      <c r="P261" s="404" t="e">
        <f>C261-O261</f>
        <v>#REF!</v>
      </c>
    </row>
    <row r="262" spans="1:16" ht="24.75" customHeight="1" hidden="1">
      <c r="A262" s="427">
        <v>1</v>
      </c>
      <c r="B262" s="428" t="s">
        <v>132</v>
      </c>
      <c r="C262" s="404">
        <f>D262+K262+L262</f>
        <v>572626.6</v>
      </c>
      <c r="D262" s="404">
        <f>E262+F262+G262+H262+I262+J262</f>
        <v>320841.6</v>
      </c>
      <c r="E262" s="408">
        <v>117866.6</v>
      </c>
      <c r="F262" s="408">
        <v>0</v>
      </c>
      <c r="G262" s="408">
        <v>181987</v>
      </c>
      <c r="H262" s="408">
        <v>15098</v>
      </c>
      <c r="I262" s="408">
        <v>5890</v>
      </c>
      <c r="J262" s="408">
        <v>0</v>
      </c>
      <c r="K262" s="408">
        <v>197579</v>
      </c>
      <c r="L262" s="408">
        <v>54206</v>
      </c>
      <c r="M262" s="408" t="e">
        <f>'03'!#REF!+'04'!#REF!</f>
        <v>#REF!</v>
      </c>
      <c r="N262" s="408" t="e">
        <f aca="true" t="shared" si="61" ref="N262:N276">C262-M262</f>
        <v>#REF!</v>
      </c>
      <c r="O262" s="408" t="e">
        <f>'07'!#REF!</f>
        <v>#REF!</v>
      </c>
      <c r="P262" s="408" t="e">
        <f aca="true" t="shared" si="62" ref="P262:P276">C262-O262</f>
        <v>#REF!</v>
      </c>
    </row>
    <row r="263" spans="1:16" ht="24.75" customHeight="1" hidden="1">
      <c r="A263" s="427">
        <v>2</v>
      </c>
      <c r="B263" s="428" t="s">
        <v>133</v>
      </c>
      <c r="C263" s="404">
        <f>D263+K263+L263</f>
        <v>13828837</v>
      </c>
      <c r="D263" s="404">
        <f>E263+F263+G263+H263+I263+J263</f>
        <v>294041</v>
      </c>
      <c r="E263" s="408">
        <v>116319</v>
      </c>
      <c r="F263" s="408">
        <v>0</v>
      </c>
      <c r="G263" s="408">
        <v>3000</v>
      </c>
      <c r="H263" s="408">
        <v>19070</v>
      </c>
      <c r="I263" s="408">
        <v>5004</v>
      </c>
      <c r="J263" s="408">
        <v>150648</v>
      </c>
      <c r="K263" s="408">
        <v>13375750</v>
      </c>
      <c r="L263" s="408">
        <v>159046</v>
      </c>
      <c r="M263" s="408" t="e">
        <f>'03'!#REF!+'04'!#REF!</f>
        <v>#REF!</v>
      </c>
      <c r="N263" s="408" t="e">
        <f t="shared" si="61"/>
        <v>#REF!</v>
      </c>
      <c r="O263" s="408" t="e">
        <f>'07'!#REF!</f>
        <v>#REF!</v>
      </c>
      <c r="P263" s="408" t="e">
        <f t="shared" si="62"/>
        <v>#REF!</v>
      </c>
    </row>
    <row r="264" spans="1:16" ht="24.75" customHeight="1" hidden="1">
      <c r="A264" s="394" t="s">
        <v>1</v>
      </c>
      <c r="B264" s="395" t="s">
        <v>134</v>
      </c>
      <c r="C264" s="404">
        <f>D264+K264+L264</f>
        <v>0</v>
      </c>
      <c r="D264" s="404">
        <f>E264+F264+G264+H264+I264+J264</f>
        <v>0</v>
      </c>
      <c r="E264" s="408">
        <v>0</v>
      </c>
      <c r="F264" s="408">
        <v>0</v>
      </c>
      <c r="G264" s="408">
        <v>0</v>
      </c>
      <c r="H264" s="408">
        <v>0</v>
      </c>
      <c r="I264" s="408">
        <v>0</v>
      </c>
      <c r="J264" s="408">
        <v>0</v>
      </c>
      <c r="K264" s="408">
        <v>0</v>
      </c>
      <c r="L264" s="408">
        <v>0</v>
      </c>
      <c r="M264" s="408" t="e">
        <f>'03'!#REF!+'04'!#REF!</f>
        <v>#REF!</v>
      </c>
      <c r="N264" s="408" t="e">
        <f t="shared" si="61"/>
        <v>#REF!</v>
      </c>
      <c r="O264" s="408" t="e">
        <f>'07'!#REF!</f>
        <v>#REF!</v>
      </c>
      <c r="P264" s="408" t="e">
        <f t="shared" si="62"/>
        <v>#REF!</v>
      </c>
    </row>
    <row r="265" spans="1:16" ht="24.75" customHeight="1" hidden="1">
      <c r="A265" s="394" t="s">
        <v>9</v>
      </c>
      <c r="B265" s="395" t="s">
        <v>135</v>
      </c>
      <c r="C265" s="404">
        <f>D265+K265+L265</f>
        <v>0</v>
      </c>
      <c r="D265" s="404">
        <f>E265+F265+G265+H265+I265+J265</f>
        <v>0</v>
      </c>
      <c r="E265" s="408">
        <v>0</v>
      </c>
      <c r="F265" s="408">
        <v>0</v>
      </c>
      <c r="G265" s="408">
        <v>0</v>
      </c>
      <c r="H265" s="408">
        <v>0</v>
      </c>
      <c r="I265" s="408">
        <v>0</v>
      </c>
      <c r="J265" s="408">
        <v>0</v>
      </c>
      <c r="K265" s="408">
        <v>0</v>
      </c>
      <c r="L265" s="408">
        <v>0</v>
      </c>
      <c r="M265" s="408" t="e">
        <f>'03'!#REF!+'04'!#REF!</f>
        <v>#REF!</v>
      </c>
      <c r="N265" s="408" t="e">
        <f t="shared" si="61"/>
        <v>#REF!</v>
      </c>
      <c r="O265" s="408" t="e">
        <f>'07'!#REF!</f>
        <v>#REF!</v>
      </c>
      <c r="P265" s="408" t="e">
        <f t="shared" si="62"/>
        <v>#REF!</v>
      </c>
    </row>
    <row r="266" spans="1:16" ht="24.75" customHeight="1" hidden="1">
      <c r="A266" s="394" t="s">
        <v>136</v>
      </c>
      <c r="B266" s="395" t="s">
        <v>137</v>
      </c>
      <c r="C266" s="404">
        <f>C267+C276</f>
        <v>14401463.6</v>
      </c>
      <c r="D266" s="404">
        <f aca="true" t="shared" si="63" ref="D266:L266">D267+D276</f>
        <v>614882.6</v>
      </c>
      <c r="E266" s="404">
        <f t="shared" si="63"/>
        <v>234185.6</v>
      </c>
      <c r="F266" s="404">
        <f t="shared" si="63"/>
        <v>0</v>
      </c>
      <c r="G266" s="404">
        <f t="shared" si="63"/>
        <v>184987</v>
      </c>
      <c r="H266" s="404">
        <f t="shared" si="63"/>
        <v>34168</v>
      </c>
      <c r="I266" s="404">
        <f t="shared" si="63"/>
        <v>10894</v>
      </c>
      <c r="J266" s="404">
        <f t="shared" si="63"/>
        <v>150648</v>
      </c>
      <c r="K266" s="404">
        <f t="shared" si="63"/>
        <v>13573329</v>
      </c>
      <c r="L266" s="404">
        <f t="shared" si="63"/>
        <v>213252</v>
      </c>
      <c r="M266" s="404" t="e">
        <f>'03'!#REF!+'04'!#REF!</f>
        <v>#REF!</v>
      </c>
      <c r="N266" s="404" t="e">
        <f t="shared" si="61"/>
        <v>#REF!</v>
      </c>
      <c r="O266" s="404" t="e">
        <f>'07'!#REF!</f>
        <v>#REF!</v>
      </c>
      <c r="P266" s="404" t="e">
        <f t="shared" si="62"/>
        <v>#REF!</v>
      </c>
    </row>
    <row r="267" spans="1:16" ht="24.75" customHeight="1" hidden="1">
      <c r="A267" s="394" t="s">
        <v>52</v>
      </c>
      <c r="B267" s="429" t="s">
        <v>138</v>
      </c>
      <c r="C267" s="404">
        <f>SUM(C268:C275)</f>
        <v>14089737</v>
      </c>
      <c r="D267" s="404">
        <f aca="true" t="shared" si="64" ref="D267:L267">SUM(D268:D275)</f>
        <v>303156</v>
      </c>
      <c r="E267" s="404">
        <f t="shared" si="64"/>
        <v>125434</v>
      </c>
      <c r="F267" s="404">
        <f t="shared" si="64"/>
        <v>0</v>
      </c>
      <c r="G267" s="404">
        <f t="shared" si="64"/>
        <v>3000</v>
      </c>
      <c r="H267" s="404">
        <f t="shared" si="64"/>
        <v>19070</v>
      </c>
      <c r="I267" s="404">
        <f t="shared" si="64"/>
        <v>5004</v>
      </c>
      <c r="J267" s="404">
        <f t="shared" si="64"/>
        <v>150648</v>
      </c>
      <c r="K267" s="404">
        <f t="shared" si="64"/>
        <v>13573329</v>
      </c>
      <c r="L267" s="404">
        <f t="shared" si="64"/>
        <v>213252</v>
      </c>
      <c r="M267" s="404" t="e">
        <f>'03'!#REF!+'04'!#REF!</f>
        <v>#REF!</v>
      </c>
      <c r="N267" s="404" t="e">
        <f t="shared" si="61"/>
        <v>#REF!</v>
      </c>
      <c r="O267" s="404" t="e">
        <f>'07'!#REF!</f>
        <v>#REF!</v>
      </c>
      <c r="P267" s="404" t="e">
        <f t="shared" si="62"/>
        <v>#REF!</v>
      </c>
    </row>
    <row r="268" spans="1:16" ht="24.75" customHeight="1" hidden="1">
      <c r="A268" s="427" t="s">
        <v>54</v>
      </c>
      <c r="B268" s="428" t="s">
        <v>139</v>
      </c>
      <c r="C268" s="404">
        <f aca="true" t="shared" si="65" ref="C268:C276">D268+K268+L268</f>
        <v>185401</v>
      </c>
      <c r="D268" s="404">
        <f aca="true" t="shared" si="66" ref="D268:D276">E268+F268+G268+H268+I268+J268</f>
        <v>142000</v>
      </c>
      <c r="E268" s="408">
        <v>10002</v>
      </c>
      <c r="F268" s="408">
        <v>0</v>
      </c>
      <c r="G268" s="408">
        <v>0</v>
      </c>
      <c r="H268" s="408">
        <v>1500</v>
      </c>
      <c r="I268" s="408">
        <v>5004</v>
      </c>
      <c r="J268" s="408">
        <v>125494</v>
      </c>
      <c r="K268" s="408">
        <v>35000</v>
      </c>
      <c r="L268" s="408">
        <v>8401</v>
      </c>
      <c r="M268" s="408" t="e">
        <f>'03'!#REF!+'04'!#REF!</f>
        <v>#REF!</v>
      </c>
      <c r="N268" s="408" t="e">
        <f t="shared" si="61"/>
        <v>#REF!</v>
      </c>
      <c r="O268" s="408" t="e">
        <f>'07'!#REF!</f>
        <v>#REF!</v>
      </c>
      <c r="P268" s="408" t="e">
        <f t="shared" si="62"/>
        <v>#REF!</v>
      </c>
    </row>
    <row r="269" spans="1:16" ht="24.75" customHeight="1" hidden="1">
      <c r="A269" s="427" t="s">
        <v>55</v>
      </c>
      <c r="B269" s="428" t="s">
        <v>140</v>
      </c>
      <c r="C269" s="404">
        <f t="shared" si="65"/>
        <v>0</v>
      </c>
      <c r="D269" s="404">
        <f>E269+F269+G269+H269+I269+J269</f>
        <v>0</v>
      </c>
      <c r="E269" s="408">
        <v>0</v>
      </c>
      <c r="F269" s="408">
        <v>0</v>
      </c>
      <c r="G269" s="408">
        <v>0</v>
      </c>
      <c r="H269" s="408">
        <v>0</v>
      </c>
      <c r="I269" s="408">
        <v>0</v>
      </c>
      <c r="J269" s="408">
        <v>0</v>
      </c>
      <c r="K269" s="408">
        <v>0</v>
      </c>
      <c r="L269" s="408">
        <v>0</v>
      </c>
      <c r="M269" s="408" t="e">
        <f>'03'!#REF!+'04'!#REF!</f>
        <v>#REF!</v>
      </c>
      <c r="N269" s="408" t="e">
        <f t="shared" si="61"/>
        <v>#REF!</v>
      </c>
      <c r="O269" s="408" t="e">
        <f>'07'!#REF!</f>
        <v>#REF!</v>
      </c>
      <c r="P269" s="408" t="e">
        <f t="shared" si="62"/>
        <v>#REF!</v>
      </c>
    </row>
    <row r="270" spans="1:16" ht="24.75" customHeight="1" hidden="1">
      <c r="A270" s="427" t="s">
        <v>141</v>
      </c>
      <c r="B270" s="428" t="s">
        <v>201</v>
      </c>
      <c r="C270" s="404">
        <f t="shared" si="65"/>
        <v>0</v>
      </c>
      <c r="D270" s="404">
        <f t="shared" si="66"/>
        <v>0</v>
      </c>
      <c r="E270" s="408">
        <v>0</v>
      </c>
      <c r="F270" s="408">
        <v>0</v>
      </c>
      <c r="G270" s="408">
        <v>0</v>
      </c>
      <c r="H270" s="408">
        <v>0</v>
      </c>
      <c r="I270" s="408">
        <v>0</v>
      </c>
      <c r="J270" s="408">
        <v>0</v>
      </c>
      <c r="K270" s="408">
        <v>0</v>
      </c>
      <c r="L270" s="408">
        <v>0</v>
      </c>
      <c r="M270" s="408" t="e">
        <f>'03'!#REF!</f>
        <v>#REF!</v>
      </c>
      <c r="N270" s="408" t="e">
        <f t="shared" si="61"/>
        <v>#REF!</v>
      </c>
      <c r="O270" s="408" t="e">
        <f>'07'!#REF!</f>
        <v>#REF!</v>
      </c>
      <c r="P270" s="408" t="e">
        <f t="shared" si="62"/>
        <v>#REF!</v>
      </c>
    </row>
    <row r="271" spans="1:16" ht="24.75" customHeight="1" hidden="1">
      <c r="A271" s="427" t="s">
        <v>143</v>
      </c>
      <c r="B271" s="428" t="s">
        <v>142</v>
      </c>
      <c r="C271" s="404">
        <f t="shared" si="65"/>
        <v>13859195</v>
      </c>
      <c r="D271" s="404">
        <f t="shared" si="66"/>
        <v>161156</v>
      </c>
      <c r="E271" s="408">
        <v>115432</v>
      </c>
      <c r="F271" s="408">
        <v>0</v>
      </c>
      <c r="G271" s="408">
        <v>3000</v>
      </c>
      <c r="H271" s="408">
        <v>17570</v>
      </c>
      <c r="I271" s="408">
        <v>0</v>
      </c>
      <c r="J271" s="408">
        <v>25154</v>
      </c>
      <c r="K271" s="408">
        <v>13538329</v>
      </c>
      <c r="L271" s="408">
        <v>159710</v>
      </c>
      <c r="M271" s="408" t="e">
        <f>'03'!#REF!+'04'!#REF!</f>
        <v>#REF!</v>
      </c>
      <c r="N271" s="408" t="e">
        <f t="shared" si="61"/>
        <v>#REF!</v>
      </c>
      <c r="O271" s="408" t="e">
        <f>'07'!#REF!</f>
        <v>#REF!</v>
      </c>
      <c r="P271" s="408" t="e">
        <f t="shared" si="62"/>
        <v>#REF!</v>
      </c>
    </row>
    <row r="272" spans="1:16" ht="24.75" customHeight="1" hidden="1">
      <c r="A272" s="427" t="s">
        <v>145</v>
      </c>
      <c r="B272" s="428" t="s">
        <v>144</v>
      </c>
      <c r="C272" s="404">
        <f t="shared" si="65"/>
        <v>0</v>
      </c>
      <c r="D272" s="404">
        <f t="shared" si="66"/>
        <v>0</v>
      </c>
      <c r="E272" s="408">
        <v>0</v>
      </c>
      <c r="F272" s="408">
        <v>0</v>
      </c>
      <c r="G272" s="408">
        <v>0</v>
      </c>
      <c r="H272" s="408">
        <v>0</v>
      </c>
      <c r="I272" s="408">
        <v>0</v>
      </c>
      <c r="J272" s="408">
        <v>0</v>
      </c>
      <c r="K272" s="408">
        <v>0</v>
      </c>
      <c r="L272" s="408">
        <v>0</v>
      </c>
      <c r="M272" s="408" t="e">
        <f>'03'!#REF!+'04'!#REF!</f>
        <v>#REF!</v>
      </c>
      <c r="N272" s="408" t="e">
        <f t="shared" si="61"/>
        <v>#REF!</v>
      </c>
      <c r="O272" s="408" t="e">
        <f>'07'!#REF!</f>
        <v>#REF!</v>
      </c>
      <c r="P272" s="408" t="e">
        <f t="shared" si="62"/>
        <v>#REF!</v>
      </c>
    </row>
    <row r="273" spans="1:16" ht="24.75" customHeight="1" hidden="1">
      <c r="A273" s="427" t="s">
        <v>147</v>
      </c>
      <c r="B273" s="428" t="s">
        <v>146</v>
      </c>
      <c r="C273" s="404">
        <f t="shared" si="65"/>
        <v>0</v>
      </c>
      <c r="D273" s="404">
        <f t="shared" si="66"/>
        <v>0</v>
      </c>
      <c r="E273" s="408">
        <v>0</v>
      </c>
      <c r="F273" s="408">
        <v>0</v>
      </c>
      <c r="G273" s="408">
        <v>0</v>
      </c>
      <c r="H273" s="408">
        <v>0</v>
      </c>
      <c r="I273" s="408">
        <v>0</v>
      </c>
      <c r="J273" s="408">
        <v>0</v>
      </c>
      <c r="K273" s="408">
        <v>0</v>
      </c>
      <c r="L273" s="408">
        <v>0</v>
      </c>
      <c r="M273" s="408" t="e">
        <f>'03'!#REF!+'04'!#REF!</f>
        <v>#REF!</v>
      </c>
      <c r="N273" s="408" t="e">
        <f t="shared" si="61"/>
        <v>#REF!</v>
      </c>
      <c r="O273" s="408" t="e">
        <f>'07'!#REF!</f>
        <v>#REF!</v>
      </c>
      <c r="P273" s="408" t="e">
        <f t="shared" si="62"/>
        <v>#REF!</v>
      </c>
    </row>
    <row r="274" spans="1:16" ht="24.75" customHeight="1" hidden="1">
      <c r="A274" s="427" t="s">
        <v>149</v>
      </c>
      <c r="B274" s="430" t="s">
        <v>148</v>
      </c>
      <c r="C274" s="404">
        <f t="shared" si="65"/>
        <v>0</v>
      </c>
      <c r="D274" s="404">
        <f t="shared" si="66"/>
        <v>0</v>
      </c>
      <c r="E274" s="408">
        <v>0</v>
      </c>
      <c r="F274" s="408">
        <v>0</v>
      </c>
      <c r="G274" s="408">
        <v>0</v>
      </c>
      <c r="H274" s="408">
        <v>0</v>
      </c>
      <c r="I274" s="408">
        <v>0</v>
      </c>
      <c r="J274" s="408">
        <v>0</v>
      </c>
      <c r="K274" s="408">
        <v>0</v>
      </c>
      <c r="L274" s="408">
        <v>0</v>
      </c>
      <c r="M274" s="408" t="e">
        <f>'03'!#REF!+'04'!#REF!</f>
        <v>#REF!</v>
      </c>
      <c r="N274" s="408" t="e">
        <f t="shared" si="61"/>
        <v>#REF!</v>
      </c>
      <c r="O274" s="408" t="e">
        <f>'07'!#REF!</f>
        <v>#REF!</v>
      </c>
      <c r="P274" s="408" t="e">
        <f t="shared" si="62"/>
        <v>#REF!</v>
      </c>
    </row>
    <row r="275" spans="1:16" ht="24.75" customHeight="1" hidden="1">
      <c r="A275" s="427" t="s">
        <v>185</v>
      </c>
      <c r="B275" s="428" t="s">
        <v>150</v>
      </c>
      <c r="C275" s="404">
        <f t="shared" si="65"/>
        <v>45141</v>
      </c>
      <c r="D275" s="404">
        <f t="shared" si="66"/>
        <v>0</v>
      </c>
      <c r="E275" s="408">
        <v>0</v>
      </c>
      <c r="F275" s="408">
        <v>0</v>
      </c>
      <c r="G275" s="408">
        <v>0</v>
      </c>
      <c r="H275" s="408">
        <v>0</v>
      </c>
      <c r="I275" s="408">
        <v>0</v>
      </c>
      <c r="J275" s="408">
        <v>0</v>
      </c>
      <c r="K275" s="408">
        <v>0</v>
      </c>
      <c r="L275" s="408">
        <v>45141</v>
      </c>
      <c r="M275" s="408" t="e">
        <f>'03'!#REF!+'04'!#REF!</f>
        <v>#REF!</v>
      </c>
      <c r="N275" s="408" t="e">
        <f t="shared" si="61"/>
        <v>#REF!</v>
      </c>
      <c r="O275" s="408" t="e">
        <f>'07'!#REF!</f>
        <v>#REF!</v>
      </c>
      <c r="P275" s="408" t="e">
        <f t="shared" si="62"/>
        <v>#REF!</v>
      </c>
    </row>
    <row r="276" spans="1:16" ht="24.75" customHeight="1" hidden="1">
      <c r="A276" s="394" t="s">
        <v>53</v>
      </c>
      <c r="B276" s="395" t="s">
        <v>151</v>
      </c>
      <c r="C276" s="404">
        <f t="shared" si="65"/>
        <v>311726.6</v>
      </c>
      <c r="D276" s="404">
        <f t="shared" si="66"/>
        <v>311726.6</v>
      </c>
      <c r="E276" s="408">
        <v>108751.6</v>
      </c>
      <c r="F276" s="408">
        <v>0</v>
      </c>
      <c r="G276" s="408">
        <v>181987</v>
      </c>
      <c r="H276" s="408">
        <v>15098</v>
      </c>
      <c r="I276" s="408">
        <v>5890</v>
      </c>
      <c r="J276" s="408">
        <v>0</v>
      </c>
      <c r="K276" s="408">
        <v>0</v>
      </c>
      <c r="L276" s="408">
        <v>0</v>
      </c>
      <c r="M276" s="404" t="e">
        <f>'03'!#REF!+'04'!#REF!</f>
        <v>#REF!</v>
      </c>
      <c r="N276" s="404" t="e">
        <f t="shared" si="61"/>
        <v>#REF!</v>
      </c>
      <c r="O276" s="404" t="e">
        <f>'07'!#REF!</f>
        <v>#REF!</v>
      </c>
      <c r="P276" s="404" t="e">
        <f t="shared" si="62"/>
        <v>#REF!</v>
      </c>
    </row>
    <row r="277" spans="1:16" ht="24.75" customHeight="1" hidden="1">
      <c r="A277" s="460" t="s">
        <v>76</v>
      </c>
      <c r="B277" s="487" t="s">
        <v>214</v>
      </c>
      <c r="C277" s="471">
        <f>(C268+C269+C270)/C267</f>
        <v>0.013158584862158889</v>
      </c>
      <c r="D277" s="396">
        <f aca="true" t="shared" si="67" ref="D277:L277">(D268+D269+D270)/D267</f>
        <v>0.468405705313436</v>
      </c>
      <c r="E277" s="410">
        <f t="shared" si="67"/>
        <v>0.0797391456861776</v>
      </c>
      <c r="F277" s="410" t="e">
        <f t="shared" si="67"/>
        <v>#DIV/0!</v>
      </c>
      <c r="G277" s="410">
        <f t="shared" si="67"/>
        <v>0</v>
      </c>
      <c r="H277" s="410">
        <f t="shared" si="67"/>
        <v>0.07865757734661773</v>
      </c>
      <c r="I277" s="410">
        <f t="shared" si="67"/>
        <v>1</v>
      </c>
      <c r="J277" s="410">
        <f t="shared" si="67"/>
        <v>0.8330279857681483</v>
      </c>
      <c r="K277" s="410">
        <f t="shared" si="67"/>
        <v>0.002578586284912124</v>
      </c>
      <c r="L277" s="410">
        <f t="shared" si="67"/>
        <v>0.03939470673194155</v>
      </c>
      <c r="M277" s="421"/>
      <c r="N277" s="488"/>
      <c r="O277" s="488"/>
      <c r="P277" s="488"/>
    </row>
    <row r="278" spans="1:16" ht="17.25" hidden="1">
      <c r="A278" s="1209" t="s">
        <v>499</v>
      </c>
      <c r="B278" s="1209"/>
      <c r="C278" s="408">
        <f>C261-C264-C265-C266</f>
        <v>0</v>
      </c>
      <c r="D278" s="408">
        <f aca="true" t="shared" si="68" ref="D278:L278">D261-D264-D265-D266</f>
        <v>0</v>
      </c>
      <c r="E278" s="408">
        <f t="shared" si="68"/>
        <v>0</v>
      </c>
      <c r="F278" s="408">
        <f t="shared" si="68"/>
        <v>0</v>
      </c>
      <c r="G278" s="408">
        <f t="shared" si="68"/>
        <v>0</v>
      </c>
      <c r="H278" s="408">
        <f t="shared" si="68"/>
        <v>0</v>
      </c>
      <c r="I278" s="408">
        <f t="shared" si="68"/>
        <v>0</v>
      </c>
      <c r="J278" s="408">
        <f t="shared" si="68"/>
        <v>0</v>
      </c>
      <c r="K278" s="408">
        <f t="shared" si="68"/>
        <v>0</v>
      </c>
      <c r="L278" s="408">
        <f t="shared" si="68"/>
        <v>0</v>
      </c>
      <c r="M278" s="421"/>
      <c r="N278" s="488"/>
      <c r="O278" s="488"/>
      <c r="P278" s="488"/>
    </row>
    <row r="279" spans="1:16" ht="17.25" hidden="1">
      <c r="A279" s="1210" t="s">
        <v>500</v>
      </c>
      <c r="B279" s="1210"/>
      <c r="C279" s="408">
        <f>C266-C267-C276</f>
        <v>0</v>
      </c>
      <c r="D279" s="408">
        <f aca="true" t="shared" si="69" ref="D279:L279">D266-D267-D276</f>
        <v>0</v>
      </c>
      <c r="E279" s="408">
        <f t="shared" si="69"/>
        <v>0</v>
      </c>
      <c r="F279" s="408">
        <f t="shared" si="69"/>
        <v>0</v>
      </c>
      <c r="G279" s="408">
        <f t="shared" si="69"/>
        <v>0</v>
      </c>
      <c r="H279" s="408">
        <f t="shared" si="69"/>
        <v>0</v>
      </c>
      <c r="I279" s="408">
        <f t="shared" si="69"/>
        <v>0</v>
      </c>
      <c r="J279" s="408">
        <f t="shared" si="69"/>
        <v>0</v>
      </c>
      <c r="K279" s="408">
        <f t="shared" si="69"/>
        <v>0</v>
      </c>
      <c r="L279" s="408">
        <f t="shared" si="69"/>
        <v>0</v>
      </c>
      <c r="M279" s="421"/>
      <c r="N279" s="488"/>
      <c r="O279" s="488"/>
      <c r="P279" s="488"/>
    </row>
    <row r="280" spans="1:16" ht="18.75" hidden="1">
      <c r="A280" s="473"/>
      <c r="B280" s="489" t="s">
        <v>520</v>
      </c>
      <c r="C280" s="489"/>
      <c r="D280" s="463"/>
      <c r="E280" s="463"/>
      <c r="F280" s="463"/>
      <c r="G280" s="1212" t="s">
        <v>520</v>
      </c>
      <c r="H280" s="1212"/>
      <c r="I280" s="1212"/>
      <c r="J280" s="1212"/>
      <c r="K280" s="1212"/>
      <c r="L280" s="1212"/>
      <c r="M280" s="476"/>
      <c r="N280" s="476"/>
      <c r="O280" s="476"/>
      <c r="P280" s="476"/>
    </row>
    <row r="281" spans="1:16" ht="18.75" hidden="1">
      <c r="A281" s="1251" t="s">
        <v>4</v>
      </c>
      <c r="B281" s="1251"/>
      <c r="C281" s="1251"/>
      <c r="D281" s="1251"/>
      <c r="E281" s="463"/>
      <c r="F281" s="463"/>
      <c r="G281" s="490"/>
      <c r="H281" s="1253" t="s">
        <v>521</v>
      </c>
      <c r="I281" s="1253"/>
      <c r="J281" s="1253"/>
      <c r="K281" s="1253"/>
      <c r="L281" s="1253"/>
      <c r="M281" s="476"/>
      <c r="N281" s="476"/>
      <c r="O281" s="476"/>
      <c r="P281" s="476"/>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235" t="s">
        <v>33</v>
      </c>
      <c r="B293" s="1236"/>
      <c r="C293" s="472"/>
      <c r="D293" s="1227" t="s">
        <v>79</v>
      </c>
      <c r="E293" s="1227"/>
      <c r="F293" s="1227"/>
      <c r="G293" s="1227"/>
      <c r="H293" s="1227"/>
      <c r="I293" s="1227"/>
      <c r="J293" s="1227"/>
      <c r="K293" s="1238"/>
      <c r="L293" s="1238"/>
      <c r="M293" s="476"/>
    </row>
    <row r="294" spans="1:13" ht="16.5" hidden="1">
      <c r="A294" s="1189" t="s">
        <v>343</v>
      </c>
      <c r="B294" s="1189"/>
      <c r="C294" s="1189"/>
      <c r="D294" s="1227" t="s">
        <v>215</v>
      </c>
      <c r="E294" s="1227"/>
      <c r="F294" s="1227"/>
      <c r="G294" s="1227"/>
      <c r="H294" s="1227"/>
      <c r="I294" s="1227"/>
      <c r="J294" s="1227"/>
      <c r="K294" s="1237" t="s">
        <v>512</v>
      </c>
      <c r="L294" s="1237"/>
      <c r="M294" s="473"/>
    </row>
    <row r="295" spans="1:13" ht="16.5" hidden="1">
      <c r="A295" s="1189" t="s">
        <v>344</v>
      </c>
      <c r="B295" s="1189"/>
      <c r="C295" s="411"/>
      <c r="D295" s="1234" t="s">
        <v>11</v>
      </c>
      <c r="E295" s="1234"/>
      <c r="F295" s="1234"/>
      <c r="G295" s="1234"/>
      <c r="H295" s="1234"/>
      <c r="I295" s="1234"/>
      <c r="J295" s="1234"/>
      <c r="K295" s="1238"/>
      <c r="L295" s="1238"/>
      <c r="M295" s="476"/>
    </row>
    <row r="296" spans="1:13" ht="15.75" hidden="1">
      <c r="A296" s="432" t="s">
        <v>119</v>
      </c>
      <c r="B296" s="432"/>
      <c r="C296" s="417"/>
      <c r="D296" s="477"/>
      <c r="E296" s="477"/>
      <c r="F296" s="478"/>
      <c r="G296" s="478"/>
      <c r="H296" s="478"/>
      <c r="I296" s="478"/>
      <c r="J296" s="478"/>
      <c r="K296" s="1239"/>
      <c r="L296" s="1239"/>
      <c r="M296" s="473"/>
    </row>
    <row r="297" spans="1:13" ht="15.75" hidden="1">
      <c r="A297" s="477"/>
      <c r="B297" s="477" t="s">
        <v>94</v>
      </c>
      <c r="C297" s="477"/>
      <c r="D297" s="477"/>
      <c r="E297" s="477"/>
      <c r="F297" s="477"/>
      <c r="G297" s="477"/>
      <c r="H297" s="477"/>
      <c r="I297" s="477"/>
      <c r="J297" s="477"/>
      <c r="K297" s="1229"/>
      <c r="L297" s="1229"/>
      <c r="M297" s="473"/>
    </row>
    <row r="298" spans="1:13" ht="15.75" hidden="1">
      <c r="A298" s="837" t="s">
        <v>71</v>
      </c>
      <c r="B298" s="838"/>
      <c r="C298" s="1203" t="s">
        <v>38</v>
      </c>
      <c r="D298" s="1213" t="s">
        <v>338</v>
      </c>
      <c r="E298" s="1213"/>
      <c r="F298" s="1213"/>
      <c r="G298" s="1213"/>
      <c r="H298" s="1213"/>
      <c r="I298" s="1213"/>
      <c r="J298" s="1213"/>
      <c r="K298" s="1213"/>
      <c r="L298" s="1213"/>
      <c r="M298" s="476"/>
    </row>
    <row r="299" spans="1:13" ht="15.75" hidden="1">
      <c r="A299" s="839"/>
      <c r="B299" s="840"/>
      <c r="C299" s="1203"/>
      <c r="D299" s="1248" t="s">
        <v>206</v>
      </c>
      <c r="E299" s="1249"/>
      <c r="F299" s="1249"/>
      <c r="G299" s="1249"/>
      <c r="H299" s="1249"/>
      <c r="I299" s="1249"/>
      <c r="J299" s="1250"/>
      <c r="K299" s="1240" t="s">
        <v>207</v>
      </c>
      <c r="L299" s="1240" t="s">
        <v>208</v>
      </c>
      <c r="M299" s="473"/>
    </row>
    <row r="300" spans="1:13" ht="15.75" hidden="1">
      <c r="A300" s="839"/>
      <c r="B300" s="840"/>
      <c r="C300" s="1203"/>
      <c r="D300" s="1252" t="s">
        <v>37</v>
      </c>
      <c r="E300" s="1243" t="s">
        <v>7</v>
      </c>
      <c r="F300" s="1244"/>
      <c r="G300" s="1244"/>
      <c r="H300" s="1244"/>
      <c r="I300" s="1244"/>
      <c r="J300" s="1245"/>
      <c r="K300" s="1241"/>
      <c r="L300" s="1246"/>
      <c r="M300" s="473"/>
    </row>
    <row r="301" spans="1:16" ht="15.75" hidden="1">
      <c r="A301" s="1207"/>
      <c r="B301" s="1208"/>
      <c r="C301" s="1203"/>
      <c r="D301" s="1252"/>
      <c r="E301" s="479" t="s">
        <v>209</v>
      </c>
      <c r="F301" s="479" t="s">
        <v>210</v>
      </c>
      <c r="G301" s="479" t="s">
        <v>211</v>
      </c>
      <c r="H301" s="479" t="s">
        <v>212</v>
      </c>
      <c r="I301" s="479" t="s">
        <v>345</v>
      </c>
      <c r="J301" s="479" t="s">
        <v>213</v>
      </c>
      <c r="K301" s="1242"/>
      <c r="L301" s="1247"/>
      <c r="M301" s="1201" t="s">
        <v>501</v>
      </c>
      <c r="N301" s="1201"/>
      <c r="O301" s="1201"/>
      <c r="P301" s="1201"/>
    </row>
    <row r="302" spans="1:16" ht="15" hidden="1">
      <c r="A302" s="1205" t="s">
        <v>6</v>
      </c>
      <c r="B302" s="1206"/>
      <c r="C302" s="480">
        <v>1</v>
      </c>
      <c r="D302" s="481">
        <v>2</v>
      </c>
      <c r="E302" s="480">
        <v>3</v>
      </c>
      <c r="F302" s="481">
        <v>4</v>
      </c>
      <c r="G302" s="480">
        <v>5</v>
      </c>
      <c r="H302" s="481">
        <v>6</v>
      </c>
      <c r="I302" s="480">
        <v>7</v>
      </c>
      <c r="J302" s="481">
        <v>8</v>
      </c>
      <c r="K302" s="480">
        <v>9</v>
      </c>
      <c r="L302" s="481">
        <v>10</v>
      </c>
      <c r="M302" s="482" t="s">
        <v>502</v>
      </c>
      <c r="N302" s="483" t="s">
        <v>505</v>
      </c>
      <c r="O302" s="483" t="s">
        <v>503</v>
      </c>
      <c r="P302" s="483" t="s">
        <v>504</v>
      </c>
    </row>
    <row r="303" spans="1:16" ht="24.75" customHeight="1" hidden="1">
      <c r="A303" s="424" t="s">
        <v>0</v>
      </c>
      <c r="B303" s="425" t="s">
        <v>131</v>
      </c>
      <c r="C303" s="404">
        <f>C304+C305</f>
        <v>394761</v>
      </c>
      <c r="D303" s="404">
        <f aca="true" t="shared" si="70" ref="D303:L303">D304+D305</f>
        <v>89648</v>
      </c>
      <c r="E303" s="404">
        <f t="shared" si="70"/>
        <v>48513</v>
      </c>
      <c r="F303" s="404">
        <f t="shared" si="70"/>
        <v>0</v>
      </c>
      <c r="G303" s="404">
        <f t="shared" si="70"/>
        <v>34900</v>
      </c>
      <c r="H303" s="404">
        <f t="shared" si="70"/>
        <v>200</v>
      </c>
      <c r="I303" s="404">
        <f t="shared" si="70"/>
        <v>0</v>
      </c>
      <c r="J303" s="404">
        <f t="shared" si="70"/>
        <v>6035</v>
      </c>
      <c r="K303" s="404">
        <f t="shared" si="70"/>
        <v>0</v>
      </c>
      <c r="L303" s="404">
        <f t="shared" si="70"/>
        <v>305113</v>
      </c>
      <c r="M303" s="404" t="e">
        <f>'03'!#REF!+'04'!#REF!</f>
        <v>#REF!</v>
      </c>
      <c r="N303" s="404" t="e">
        <f>C303-M303</f>
        <v>#REF!</v>
      </c>
      <c r="O303" s="404" t="e">
        <f>'07'!#REF!</f>
        <v>#REF!</v>
      </c>
      <c r="P303" s="404" t="e">
        <f>C303-O303</f>
        <v>#REF!</v>
      </c>
    </row>
    <row r="304" spans="1:16" ht="24.75" customHeight="1" hidden="1">
      <c r="A304" s="427">
        <v>1</v>
      </c>
      <c r="B304" s="428" t="s">
        <v>132</v>
      </c>
      <c r="C304" s="404">
        <f>D304+K304+L304</f>
        <v>139828</v>
      </c>
      <c r="D304" s="404">
        <f>E304+F304+G304+H304+I304+J304</f>
        <v>48342</v>
      </c>
      <c r="E304" s="408">
        <v>28442</v>
      </c>
      <c r="F304" s="408"/>
      <c r="G304" s="408">
        <v>19900</v>
      </c>
      <c r="H304" s="408"/>
      <c r="I304" s="408"/>
      <c r="J304" s="408"/>
      <c r="K304" s="408"/>
      <c r="L304" s="408">
        <v>91486</v>
      </c>
      <c r="M304" s="408" t="e">
        <f>'03'!#REF!+'04'!#REF!</f>
        <v>#REF!</v>
      </c>
      <c r="N304" s="408" t="e">
        <f aca="true" t="shared" si="71" ref="N304:N318">C304-M304</f>
        <v>#REF!</v>
      </c>
      <c r="O304" s="408" t="e">
        <f>'07'!#REF!</f>
        <v>#REF!</v>
      </c>
      <c r="P304" s="408" t="e">
        <f aca="true" t="shared" si="72" ref="P304:P318">C304-O304</f>
        <v>#REF!</v>
      </c>
    </row>
    <row r="305" spans="1:16" ht="24.75" customHeight="1" hidden="1">
      <c r="A305" s="427">
        <v>2</v>
      </c>
      <c r="B305" s="428" t="s">
        <v>133</v>
      </c>
      <c r="C305" s="404">
        <f>D305+K305+L305</f>
        <v>254933</v>
      </c>
      <c r="D305" s="404">
        <f>E305+F305+G305+H305+I305+J305</f>
        <v>41306</v>
      </c>
      <c r="E305" s="408">
        <v>20071</v>
      </c>
      <c r="F305" s="408">
        <v>0</v>
      </c>
      <c r="G305" s="408">
        <v>15000</v>
      </c>
      <c r="H305" s="408">
        <v>200</v>
      </c>
      <c r="I305" s="408">
        <v>0</v>
      </c>
      <c r="J305" s="408">
        <v>6035</v>
      </c>
      <c r="K305" s="408">
        <v>0</v>
      </c>
      <c r="L305" s="408">
        <v>213627</v>
      </c>
      <c r="M305" s="408" t="e">
        <f>'03'!#REF!+'04'!#REF!</f>
        <v>#REF!</v>
      </c>
      <c r="N305" s="408" t="e">
        <f t="shared" si="71"/>
        <v>#REF!</v>
      </c>
      <c r="O305" s="408" t="e">
        <f>'07'!#REF!</f>
        <v>#REF!</v>
      </c>
      <c r="P305" s="408" t="e">
        <f t="shared" si="72"/>
        <v>#REF!</v>
      </c>
    </row>
    <row r="306" spans="1:16" ht="24.75" customHeight="1" hidden="1">
      <c r="A306" s="394" t="s">
        <v>1</v>
      </c>
      <c r="B306" s="395" t="s">
        <v>134</v>
      </c>
      <c r="C306" s="404">
        <f>D306+K306+L306</f>
        <v>0</v>
      </c>
      <c r="D306" s="404">
        <f>E306+F306+G306+H306+I306+J306</f>
        <v>0</v>
      </c>
      <c r="E306" s="408">
        <v>0</v>
      </c>
      <c r="F306" s="408">
        <v>0</v>
      </c>
      <c r="G306" s="408">
        <v>0</v>
      </c>
      <c r="H306" s="408">
        <v>0</v>
      </c>
      <c r="I306" s="408">
        <v>0</v>
      </c>
      <c r="J306" s="408">
        <v>0</v>
      </c>
      <c r="K306" s="408">
        <v>0</v>
      </c>
      <c r="L306" s="408">
        <v>0</v>
      </c>
      <c r="M306" s="408" t="e">
        <f>'03'!#REF!+'04'!#REF!</f>
        <v>#REF!</v>
      </c>
      <c r="N306" s="408" t="e">
        <f t="shared" si="71"/>
        <v>#REF!</v>
      </c>
      <c r="O306" s="408" t="e">
        <f>'07'!#REF!</f>
        <v>#REF!</v>
      </c>
      <c r="P306" s="408" t="e">
        <f t="shared" si="72"/>
        <v>#REF!</v>
      </c>
    </row>
    <row r="307" spans="1:16" ht="24.75" customHeight="1" hidden="1">
      <c r="A307" s="394" t="s">
        <v>9</v>
      </c>
      <c r="B307" s="395" t="s">
        <v>135</v>
      </c>
      <c r="C307" s="404">
        <f>D307+K307+L307</f>
        <v>0</v>
      </c>
      <c r="D307" s="404">
        <f>E307+F307+G307+H307+I307+J307</f>
        <v>0</v>
      </c>
      <c r="E307" s="408">
        <v>0</v>
      </c>
      <c r="F307" s="408">
        <v>0</v>
      </c>
      <c r="G307" s="408">
        <v>0</v>
      </c>
      <c r="H307" s="408">
        <v>0</v>
      </c>
      <c r="I307" s="408">
        <v>0</v>
      </c>
      <c r="J307" s="408">
        <v>0</v>
      </c>
      <c r="K307" s="408">
        <v>0</v>
      </c>
      <c r="L307" s="408">
        <v>0</v>
      </c>
      <c r="M307" s="408" t="e">
        <f>'03'!#REF!+'04'!#REF!</f>
        <v>#REF!</v>
      </c>
      <c r="N307" s="408" t="e">
        <f t="shared" si="71"/>
        <v>#REF!</v>
      </c>
      <c r="O307" s="408" t="e">
        <f>'07'!#REF!</f>
        <v>#REF!</v>
      </c>
      <c r="P307" s="408" t="e">
        <f t="shared" si="72"/>
        <v>#REF!</v>
      </c>
    </row>
    <row r="308" spans="1:16" ht="24.75" customHeight="1" hidden="1">
      <c r="A308" s="394" t="s">
        <v>136</v>
      </c>
      <c r="B308" s="395" t="s">
        <v>137</v>
      </c>
      <c r="C308" s="404">
        <f>C309+C318</f>
        <v>394761</v>
      </c>
      <c r="D308" s="404">
        <f aca="true" t="shared" si="73" ref="D308:L308">D309+D318</f>
        <v>89648</v>
      </c>
      <c r="E308" s="404">
        <f t="shared" si="73"/>
        <v>48513</v>
      </c>
      <c r="F308" s="404">
        <f t="shared" si="73"/>
        <v>0</v>
      </c>
      <c r="G308" s="404">
        <f t="shared" si="73"/>
        <v>34900</v>
      </c>
      <c r="H308" s="404">
        <f t="shared" si="73"/>
        <v>200</v>
      </c>
      <c r="I308" s="404">
        <f t="shared" si="73"/>
        <v>0</v>
      </c>
      <c r="J308" s="404">
        <f t="shared" si="73"/>
        <v>6035</v>
      </c>
      <c r="K308" s="404">
        <f t="shared" si="73"/>
        <v>0</v>
      </c>
      <c r="L308" s="404">
        <f t="shared" si="73"/>
        <v>305113</v>
      </c>
      <c r="M308" s="404" t="e">
        <f>'03'!#REF!+'04'!#REF!</f>
        <v>#REF!</v>
      </c>
      <c r="N308" s="404" t="e">
        <f t="shared" si="71"/>
        <v>#REF!</v>
      </c>
      <c r="O308" s="404" t="e">
        <f>'07'!#REF!</f>
        <v>#REF!</v>
      </c>
      <c r="P308" s="404" t="e">
        <f t="shared" si="72"/>
        <v>#REF!</v>
      </c>
    </row>
    <row r="309" spans="1:16" ht="24.75" customHeight="1" hidden="1">
      <c r="A309" s="394" t="s">
        <v>52</v>
      </c>
      <c r="B309" s="429" t="s">
        <v>138</v>
      </c>
      <c r="C309" s="404">
        <f>SUM(C310:C317)</f>
        <v>346419</v>
      </c>
      <c r="D309" s="404">
        <f aca="true" t="shared" si="74" ref="D309:L309">SUM(D310:D317)</f>
        <v>41306</v>
      </c>
      <c r="E309" s="404">
        <f t="shared" si="74"/>
        <v>20071</v>
      </c>
      <c r="F309" s="404">
        <f t="shared" si="74"/>
        <v>0</v>
      </c>
      <c r="G309" s="404">
        <f t="shared" si="74"/>
        <v>15000</v>
      </c>
      <c r="H309" s="404">
        <f t="shared" si="74"/>
        <v>200</v>
      </c>
      <c r="I309" s="404">
        <f t="shared" si="74"/>
        <v>0</v>
      </c>
      <c r="J309" s="404">
        <f t="shared" si="74"/>
        <v>6035</v>
      </c>
      <c r="K309" s="404">
        <f t="shared" si="74"/>
        <v>0</v>
      </c>
      <c r="L309" s="404">
        <f t="shared" si="74"/>
        <v>305113</v>
      </c>
      <c r="M309" s="404" t="e">
        <f>'03'!#REF!+'04'!#REF!</f>
        <v>#REF!</v>
      </c>
      <c r="N309" s="404" t="e">
        <f t="shared" si="71"/>
        <v>#REF!</v>
      </c>
      <c r="O309" s="404" t="e">
        <f>'07'!#REF!</f>
        <v>#REF!</v>
      </c>
      <c r="P309" s="404" t="e">
        <f t="shared" si="72"/>
        <v>#REF!</v>
      </c>
    </row>
    <row r="310" spans="1:16" ht="24.75" customHeight="1" hidden="1">
      <c r="A310" s="427" t="s">
        <v>54</v>
      </c>
      <c r="B310" s="428" t="s">
        <v>139</v>
      </c>
      <c r="C310" s="404">
        <f aca="true" t="shared" si="75" ref="C310:C318">D310+K310+L310</f>
        <v>110738</v>
      </c>
      <c r="D310" s="404">
        <f aca="true" t="shared" si="76" ref="D310:D318">E310+F310+G310+H310+I310+J310</f>
        <v>31691</v>
      </c>
      <c r="E310" s="408">
        <v>12757</v>
      </c>
      <c r="F310" s="408">
        <v>0</v>
      </c>
      <c r="G310" s="408">
        <v>13000</v>
      </c>
      <c r="H310" s="408">
        <v>200</v>
      </c>
      <c r="I310" s="408">
        <v>0</v>
      </c>
      <c r="J310" s="408">
        <v>5734</v>
      </c>
      <c r="K310" s="408">
        <v>0</v>
      </c>
      <c r="L310" s="408">
        <v>79047</v>
      </c>
      <c r="M310" s="408" t="e">
        <f>'03'!#REF!+'04'!#REF!</f>
        <v>#REF!</v>
      </c>
      <c r="N310" s="408" t="e">
        <f t="shared" si="71"/>
        <v>#REF!</v>
      </c>
      <c r="O310" s="408" t="e">
        <f>'07'!#REF!</f>
        <v>#REF!</v>
      </c>
      <c r="P310" s="408" t="e">
        <f t="shared" si="72"/>
        <v>#REF!</v>
      </c>
    </row>
    <row r="311" spans="1:16" ht="24.75" customHeight="1" hidden="1">
      <c r="A311" s="427" t="s">
        <v>55</v>
      </c>
      <c r="B311" s="428" t="s">
        <v>140</v>
      </c>
      <c r="C311" s="404">
        <f t="shared" si="75"/>
        <v>0</v>
      </c>
      <c r="D311" s="404">
        <f t="shared" si="76"/>
        <v>0</v>
      </c>
      <c r="E311" s="408">
        <v>0</v>
      </c>
      <c r="F311" s="408">
        <v>0</v>
      </c>
      <c r="G311" s="408">
        <v>0</v>
      </c>
      <c r="H311" s="408">
        <v>0</v>
      </c>
      <c r="I311" s="408">
        <v>0</v>
      </c>
      <c r="J311" s="408">
        <v>0</v>
      </c>
      <c r="K311" s="408">
        <v>0</v>
      </c>
      <c r="L311" s="408">
        <v>0</v>
      </c>
      <c r="M311" s="408" t="e">
        <f>'03'!#REF!+'04'!#REF!</f>
        <v>#REF!</v>
      </c>
      <c r="N311" s="408" t="e">
        <f t="shared" si="71"/>
        <v>#REF!</v>
      </c>
      <c r="O311" s="408" t="e">
        <f>'07'!#REF!</f>
        <v>#REF!</v>
      </c>
      <c r="P311" s="408" t="e">
        <f t="shared" si="72"/>
        <v>#REF!</v>
      </c>
    </row>
    <row r="312" spans="1:16" ht="24.75" customHeight="1" hidden="1">
      <c r="A312" s="427" t="s">
        <v>141</v>
      </c>
      <c r="B312" s="428" t="s">
        <v>201</v>
      </c>
      <c r="C312" s="404">
        <f t="shared" si="75"/>
        <v>0</v>
      </c>
      <c r="D312" s="404">
        <f t="shared" si="76"/>
        <v>0</v>
      </c>
      <c r="E312" s="408">
        <v>0</v>
      </c>
      <c r="F312" s="408">
        <v>0</v>
      </c>
      <c r="G312" s="408">
        <v>0</v>
      </c>
      <c r="H312" s="408">
        <v>0</v>
      </c>
      <c r="I312" s="408">
        <v>0</v>
      </c>
      <c r="J312" s="408">
        <v>0</v>
      </c>
      <c r="K312" s="408">
        <v>0</v>
      </c>
      <c r="L312" s="408">
        <v>0</v>
      </c>
      <c r="M312" s="408" t="e">
        <f>'03'!#REF!</f>
        <v>#REF!</v>
      </c>
      <c r="N312" s="408" t="e">
        <f t="shared" si="71"/>
        <v>#REF!</v>
      </c>
      <c r="O312" s="408" t="e">
        <f>'07'!#REF!</f>
        <v>#REF!</v>
      </c>
      <c r="P312" s="408" t="e">
        <f t="shared" si="72"/>
        <v>#REF!</v>
      </c>
    </row>
    <row r="313" spans="1:16" ht="24.75" customHeight="1" hidden="1">
      <c r="A313" s="427" t="s">
        <v>143</v>
      </c>
      <c r="B313" s="428" t="s">
        <v>142</v>
      </c>
      <c r="C313" s="404">
        <f t="shared" si="75"/>
        <v>165795</v>
      </c>
      <c r="D313" s="404">
        <f t="shared" si="76"/>
        <v>9615</v>
      </c>
      <c r="E313" s="408">
        <v>7314</v>
      </c>
      <c r="F313" s="408">
        <v>0</v>
      </c>
      <c r="G313" s="408">
        <v>2000</v>
      </c>
      <c r="H313" s="408">
        <v>0</v>
      </c>
      <c r="I313" s="408">
        <v>0</v>
      </c>
      <c r="J313" s="408">
        <v>301</v>
      </c>
      <c r="K313" s="408">
        <v>0</v>
      </c>
      <c r="L313" s="408">
        <v>156180</v>
      </c>
      <c r="M313" s="408" t="e">
        <f>'03'!#REF!+'04'!#REF!</f>
        <v>#REF!</v>
      </c>
      <c r="N313" s="408" t="e">
        <f t="shared" si="71"/>
        <v>#REF!</v>
      </c>
      <c r="O313" s="408" t="e">
        <f>'07'!#REF!</f>
        <v>#REF!</v>
      </c>
      <c r="P313" s="408" t="e">
        <f t="shared" si="72"/>
        <v>#REF!</v>
      </c>
    </row>
    <row r="314" spans="1:16" ht="24.75" customHeight="1" hidden="1">
      <c r="A314" s="427" t="s">
        <v>145</v>
      </c>
      <c r="B314" s="428" t="s">
        <v>144</v>
      </c>
      <c r="C314" s="404">
        <f t="shared" si="75"/>
        <v>69886</v>
      </c>
      <c r="D314" s="404">
        <f t="shared" si="76"/>
        <v>0</v>
      </c>
      <c r="E314" s="408">
        <v>0</v>
      </c>
      <c r="F314" s="408">
        <v>0</v>
      </c>
      <c r="G314" s="408">
        <v>0</v>
      </c>
      <c r="H314" s="408">
        <v>0</v>
      </c>
      <c r="I314" s="408">
        <v>0</v>
      </c>
      <c r="J314" s="408">
        <v>0</v>
      </c>
      <c r="K314" s="408">
        <v>0</v>
      </c>
      <c r="L314" s="408">
        <v>69886</v>
      </c>
      <c r="M314" s="408" t="e">
        <f>'03'!#REF!+'04'!#REF!</f>
        <v>#REF!</v>
      </c>
      <c r="N314" s="408" t="e">
        <f t="shared" si="71"/>
        <v>#REF!</v>
      </c>
      <c r="O314" s="408" t="e">
        <f>'07'!#REF!</f>
        <v>#REF!</v>
      </c>
      <c r="P314" s="408" t="e">
        <f t="shared" si="72"/>
        <v>#REF!</v>
      </c>
    </row>
    <row r="315" spans="1:16" ht="24.75" customHeight="1" hidden="1">
      <c r="A315" s="427" t="s">
        <v>147</v>
      </c>
      <c r="B315" s="428" t="s">
        <v>146</v>
      </c>
      <c r="C315" s="404">
        <f t="shared" si="75"/>
        <v>0</v>
      </c>
      <c r="D315" s="404">
        <f t="shared" si="76"/>
        <v>0</v>
      </c>
      <c r="E315" s="408">
        <v>0</v>
      </c>
      <c r="F315" s="408">
        <v>0</v>
      </c>
      <c r="G315" s="408">
        <v>0</v>
      </c>
      <c r="H315" s="408">
        <v>0</v>
      </c>
      <c r="I315" s="408">
        <v>0</v>
      </c>
      <c r="J315" s="408">
        <v>0</v>
      </c>
      <c r="K315" s="408">
        <v>0</v>
      </c>
      <c r="L315" s="408">
        <v>0</v>
      </c>
      <c r="M315" s="408" t="e">
        <f>'03'!#REF!+'04'!#REF!</f>
        <v>#REF!</v>
      </c>
      <c r="N315" s="408" t="e">
        <f t="shared" si="71"/>
        <v>#REF!</v>
      </c>
      <c r="O315" s="408" t="e">
        <f>'07'!#REF!</f>
        <v>#REF!</v>
      </c>
      <c r="P315" s="408" t="e">
        <f t="shared" si="72"/>
        <v>#REF!</v>
      </c>
    </row>
    <row r="316" spans="1:16" ht="24.75" customHeight="1" hidden="1">
      <c r="A316" s="427" t="s">
        <v>149</v>
      </c>
      <c r="B316" s="430" t="s">
        <v>148</v>
      </c>
      <c r="C316" s="404">
        <f t="shared" si="75"/>
        <v>0</v>
      </c>
      <c r="D316" s="404">
        <f t="shared" si="76"/>
        <v>0</v>
      </c>
      <c r="E316" s="408">
        <v>0</v>
      </c>
      <c r="F316" s="408">
        <v>0</v>
      </c>
      <c r="G316" s="408">
        <v>0</v>
      </c>
      <c r="H316" s="408">
        <v>0</v>
      </c>
      <c r="I316" s="408">
        <v>0</v>
      </c>
      <c r="J316" s="408">
        <v>0</v>
      </c>
      <c r="K316" s="408">
        <v>0</v>
      </c>
      <c r="L316" s="408">
        <v>0</v>
      </c>
      <c r="M316" s="408" t="e">
        <f>'03'!#REF!+'04'!#REF!</f>
        <v>#REF!</v>
      </c>
      <c r="N316" s="408" t="e">
        <f t="shared" si="71"/>
        <v>#REF!</v>
      </c>
      <c r="O316" s="408" t="e">
        <f>'07'!#REF!</f>
        <v>#REF!</v>
      </c>
      <c r="P316" s="408" t="e">
        <f t="shared" si="72"/>
        <v>#REF!</v>
      </c>
    </row>
    <row r="317" spans="1:16" ht="24.75" customHeight="1" hidden="1">
      <c r="A317" s="427" t="s">
        <v>185</v>
      </c>
      <c r="B317" s="428" t="s">
        <v>150</v>
      </c>
      <c r="C317" s="404">
        <f t="shared" si="75"/>
        <v>0</v>
      </c>
      <c r="D317" s="404">
        <f t="shared" si="76"/>
        <v>0</v>
      </c>
      <c r="E317" s="408">
        <v>0</v>
      </c>
      <c r="F317" s="408">
        <v>0</v>
      </c>
      <c r="G317" s="408">
        <v>0</v>
      </c>
      <c r="H317" s="408">
        <v>0</v>
      </c>
      <c r="I317" s="408">
        <v>0</v>
      </c>
      <c r="J317" s="408">
        <v>0</v>
      </c>
      <c r="K317" s="408">
        <v>0</v>
      </c>
      <c r="L317" s="408">
        <v>0</v>
      </c>
      <c r="M317" s="408" t="e">
        <f>'03'!#REF!+'04'!#REF!</f>
        <v>#REF!</v>
      </c>
      <c r="N317" s="408" t="e">
        <f t="shared" si="71"/>
        <v>#REF!</v>
      </c>
      <c r="O317" s="408" t="e">
        <f>'07'!#REF!</f>
        <v>#REF!</v>
      </c>
      <c r="P317" s="408" t="e">
        <f t="shared" si="72"/>
        <v>#REF!</v>
      </c>
    </row>
    <row r="318" spans="1:16" ht="24.75" customHeight="1" hidden="1">
      <c r="A318" s="394" t="s">
        <v>53</v>
      </c>
      <c r="B318" s="395" t="s">
        <v>151</v>
      </c>
      <c r="C318" s="404">
        <f t="shared" si="75"/>
        <v>48342</v>
      </c>
      <c r="D318" s="404">
        <f t="shared" si="76"/>
        <v>48342</v>
      </c>
      <c r="E318" s="408">
        <v>28442</v>
      </c>
      <c r="F318" s="408">
        <v>0</v>
      </c>
      <c r="G318" s="408">
        <v>19900</v>
      </c>
      <c r="H318" s="408">
        <v>0</v>
      </c>
      <c r="I318" s="408">
        <v>0</v>
      </c>
      <c r="J318" s="408">
        <v>0</v>
      </c>
      <c r="K318" s="408">
        <v>0</v>
      </c>
      <c r="L318" s="408">
        <v>0</v>
      </c>
      <c r="M318" s="404" t="e">
        <f>'03'!#REF!+'04'!#REF!</f>
        <v>#REF!</v>
      </c>
      <c r="N318" s="404" t="e">
        <f t="shared" si="71"/>
        <v>#REF!</v>
      </c>
      <c r="O318" s="404" t="e">
        <f>'07'!#REF!</f>
        <v>#REF!</v>
      </c>
      <c r="P318" s="404" t="e">
        <f t="shared" si="72"/>
        <v>#REF!</v>
      </c>
    </row>
    <row r="319" spans="1:16" ht="24.75" customHeight="1" hidden="1">
      <c r="A319" s="460" t="s">
        <v>76</v>
      </c>
      <c r="B319" s="487" t="s">
        <v>214</v>
      </c>
      <c r="C319" s="471">
        <f>(C310+C311+C312)/C309</f>
        <v>0.3196649144533065</v>
      </c>
      <c r="D319" s="396">
        <f aca="true" t="shared" si="77" ref="D319:L319">(D310+D311+D312)/D309</f>
        <v>0.7672251004696654</v>
      </c>
      <c r="E319" s="410">
        <f t="shared" si="77"/>
        <v>0.6355936425688805</v>
      </c>
      <c r="F319" s="410" t="e">
        <f t="shared" si="77"/>
        <v>#DIV/0!</v>
      </c>
      <c r="G319" s="410">
        <f t="shared" si="77"/>
        <v>0.8666666666666667</v>
      </c>
      <c r="H319" s="410">
        <f t="shared" si="77"/>
        <v>1</v>
      </c>
      <c r="I319" s="410" t="e">
        <f t="shared" si="77"/>
        <v>#DIV/0!</v>
      </c>
      <c r="J319" s="410">
        <f t="shared" si="77"/>
        <v>0.9501242750621375</v>
      </c>
      <c r="K319" s="410" t="e">
        <f t="shared" si="77"/>
        <v>#DIV/0!</v>
      </c>
      <c r="L319" s="410">
        <f t="shared" si="77"/>
        <v>0.2590745068220626</v>
      </c>
      <c r="M319" s="421"/>
      <c r="N319" s="488"/>
      <c r="O319" s="488"/>
      <c r="P319" s="488"/>
    </row>
    <row r="320" spans="1:16" ht="17.25" hidden="1">
      <c r="A320" s="1209" t="s">
        <v>499</v>
      </c>
      <c r="B320" s="1209"/>
      <c r="C320" s="408">
        <f>C303-C306-C307-C308</f>
        <v>0</v>
      </c>
      <c r="D320" s="408">
        <f aca="true" t="shared" si="78" ref="D320:L320">D303-D306-D307-D308</f>
        <v>0</v>
      </c>
      <c r="E320" s="408">
        <f t="shared" si="78"/>
        <v>0</v>
      </c>
      <c r="F320" s="408">
        <f t="shared" si="78"/>
        <v>0</v>
      </c>
      <c r="G320" s="408">
        <f t="shared" si="78"/>
        <v>0</v>
      </c>
      <c r="H320" s="408">
        <f t="shared" si="78"/>
        <v>0</v>
      </c>
      <c r="I320" s="408">
        <f t="shared" si="78"/>
        <v>0</v>
      </c>
      <c r="J320" s="408">
        <f t="shared" si="78"/>
        <v>0</v>
      </c>
      <c r="K320" s="408">
        <f t="shared" si="78"/>
        <v>0</v>
      </c>
      <c r="L320" s="408">
        <f t="shared" si="78"/>
        <v>0</v>
      </c>
      <c r="M320" s="421"/>
      <c r="N320" s="488"/>
      <c r="O320" s="488"/>
      <c r="P320" s="488"/>
    </row>
    <row r="321" spans="1:16" ht="17.25" hidden="1">
      <c r="A321" s="1210" t="s">
        <v>500</v>
      </c>
      <c r="B321" s="1210"/>
      <c r="C321" s="408">
        <f>C308-C309-C318</f>
        <v>0</v>
      </c>
      <c r="D321" s="408">
        <f aca="true" t="shared" si="79" ref="D321:L321">D308-D309-D318</f>
        <v>0</v>
      </c>
      <c r="E321" s="408">
        <f t="shared" si="79"/>
        <v>0</v>
      </c>
      <c r="F321" s="408">
        <f t="shared" si="79"/>
        <v>0</v>
      </c>
      <c r="G321" s="408">
        <f t="shared" si="79"/>
        <v>0</v>
      </c>
      <c r="H321" s="408">
        <f t="shared" si="79"/>
        <v>0</v>
      </c>
      <c r="I321" s="408">
        <f t="shared" si="79"/>
        <v>0</v>
      </c>
      <c r="J321" s="408">
        <f t="shared" si="79"/>
        <v>0</v>
      </c>
      <c r="K321" s="408">
        <f t="shared" si="79"/>
        <v>0</v>
      </c>
      <c r="L321" s="408">
        <f t="shared" si="79"/>
        <v>0</v>
      </c>
      <c r="M321" s="421"/>
      <c r="N321" s="488"/>
      <c r="O321" s="488"/>
      <c r="P321" s="488"/>
    </row>
    <row r="322" spans="1:16" ht="18.75" hidden="1">
      <c r="A322" s="473"/>
      <c r="B322" s="489" t="s">
        <v>520</v>
      </c>
      <c r="C322" s="489"/>
      <c r="D322" s="463"/>
      <c r="E322" s="463"/>
      <c r="F322" s="463"/>
      <c r="G322" s="1212" t="s">
        <v>520</v>
      </c>
      <c r="H322" s="1212"/>
      <c r="I322" s="1212"/>
      <c r="J322" s="1212"/>
      <c r="K322" s="1212"/>
      <c r="L322" s="1212"/>
      <c r="M322" s="476"/>
      <c r="N322" s="476"/>
      <c r="O322" s="476"/>
      <c r="P322" s="476"/>
    </row>
    <row r="323" spans="1:16" ht="18.75" hidden="1">
      <c r="A323" s="1251" t="s">
        <v>4</v>
      </c>
      <c r="B323" s="1251"/>
      <c r="C323" s="1251"/>
      <c r="D323" s="1251"/>
      <c r="E323" s="463"/>
      <c r="F323" s="463"/>
      <c r="G323" s="490"/>
      <c r="H323" s="1253" t="s">
        <v>521</v>
      </c>
      <c r="I323" s="1253"/>
      <c r="J323" s="1253"/>
      <c r="K323" s="1253"/>
      <c r="L323" s="1253"/>
      <c r="M323" s="476"/>
      <c r="N323" s="476"/>
      <c r="O323" s="476"/>
      <c r="P323" s="476"/>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235" t="s">
        <v>33</v>
      </c>
      <c r="B336" s="1236"/>
      <c r="C336" s="472"/>
      <c r="D336" s="1227" t="s">
        <v>79</v>
      </c>
      <c r="E336" s="1227"/>
      <c r="F336" s="1227"/>
      <c r="G336" s="1227"/>
      <c r="H336" s="1227"/>
      <c r="I336" s="1227"/>
      <c r="J336" s="1227"/>
      <c r="K336" s="1238"/>
      <c r="L336" s="1238"/>
      <c r="M336" s="476"/>
    </row>
    <row r="337" spans="1:13" ht="16.5" hidden="1">
      <c r="A337" s="1189" t="s">
        <v>343</v>
      </c>
      <c r="B337" s="1189"/>
      <c r="C337" s="1189"/>
      <c r="D337" s="1227" t="s">
        <v>215</v>
      </c>
      <c r="E337" s="1227"/>
      <c r="F337" s="1227"/>
      <c r="G337" s="1227"/>
      <c r="H337" s="1227"/>
      <c r="I337" s="1227"/>
      <c r="J337" s="1227"/>
      <c r="K337" s="1237" t="s">
        <v>513</v>
      </c>
      <c r="L337" s="1237"/>
      <c r="M337" s="473"/>
    </row>
    <row r="338" spans="1:13" ht="16.5" hidden="1">
      <c r="A338" s="1189" t="s">
        <v>344</v>
      </c>
      <c r="B338" s="1189"/>
      <c r="C338" s="411"/>
      <c r="D338" s="1234" t="s">
        <v>554</v>
      </c>
      <c r="E338" s="1234"/>
      <c r="F338" s="1234"/>
      <c r="G338" s="1234"/>
      <c r="H338" s="1234"/>
      <c r="I338" s="1234"/>
      <c r="J338" s="1234"/>
      <c r="K338" s="1238"/>
      <c r="L338" s="1238"/>
      <c r="M338" s="476"/>
    </row>
    <row r="339" spans="1:13" ht="15.75" hidden="1">
      <c r="A339" s="432" t="s">
        <v>119</v>
      </c>
      <c r="B339" s="432"/>
      <c r="C339" s="417"/>
      <c r="D339" s="477"/>
      <c r="E339" s="477"/>
      <c r="F339" s="478"/>
      <c r="G339" s="478"/>
      <c r="H339" s="478"/>
      <c r="I339" s="478"/>
      <c r="J339" s="478"/>
      <c r="K339" s="1239"/>
      <c r="L339" s="1239"/>
      <c r="M339" s="473"/>
    </row>
    <row r="340" spans="1:13" ht="15.75" hidden="1">
      <c r="A340" s="477"/>
      <c r="B340" s="477" t="s">
        <v>94</v>
      </c>
      <c r="C340" s="477"/>
      <c r="D340" s="477"/>
      <c r="E340" s="477"/>
      <c r="F340" s="477"/>
      <c r="G340" s="477"/>
      <c r="H340" s="477"/>
      <c r="I340" s="477"/>
      <c r="J340" s="477"/>
      <c r="K340" s="1229"/>
      <c r="L340" s="1229"/>
      <c r="M340" s="473"/>
    </row>
    <row r="341" spans="1:13" ht="15.75" hidden="1">
      <c r="A341" s="837" t="s">
        <v>71</v>
      </c>
      <c r="B341" s="838"/>
      <c r="C341" s="1203" t="s">
        <v>38</v>
      </c>
      <c r="D341" s="1213" t="s">
        <v>338</v>
      </c>
      <c r="E341" s="1213"/>
      <c r="F341" s="1213"/>
      <c r="G341" s="1213"/>
      <c r="H341" s="1213"/>
      <c r="I341" s="1213"/>
      <c r="J341" s="1213"/>
      <c r="K341" s="1213"/>
      <c r="L341" s="1213"/>
      <c r="M341" s="476"/>
    </row>
    <row r="342" spans="1:13" ht="15.75" hidden="1">
      <c r="A342" s="839"/>
      <c r="B342" s="840"/>
      <c r="C342" s="1203"/>
      <c r="D342" s="1248" t="s">
        <v>206</v>
      </c>
      <c r="E342" s="1249"/>
      <c r="F342" s="1249"/>
      <c r="G342" s="1249"/>
      <c r="H342" s="1249"/>
      <c r="I342" s="1249"/>
      <c r="J342" s="1250"/>
      <c r="K342" s="1240" t="s">
        <v>207</v>
      </c>
      <c r="L342" s="1240" t="s">
        <v>208</v>
      </c>
      <c r="M342" s="473"/>
    </row>
    <row r="343" spans="1:13" ht="15.75" hidden="1">
      <c r="A343" s="839"/>
      <c r="B343" s="840"/>
      <c r="C343" s="1203"/>
      <c r="D343" s="1252" t="s">
        <v>37</v>
      </c>
      <c r="E343" s="1243" t="s">
        <v>7</v>
      </c>
      <c r="F343" s="1244"/>
      <c r="G343" s="1244"/>
      <c r="H343" s="1244"/>
      <c r="I343" s="1244"/>
      <c r="J343" s="1245"/>
      <c r="K343" s="1241"/>
      <c r="L343" s="1246"/>
      <c r="M343" s="473"/>
    </row>
    <row r="344" spans="1:16" ht="15.75" hidden="1">
      <c r="A344" s="1207"/>
      <c r="B344" s="1208"/>
      <c r="C344" s="1203"/>
      <c r="D344" s="1252"/>
      <c r="E344" s="479" t="s">
        <v>209</v>
      </c>
      <c r="F344" s="479" t="s">
        <v>210</v>
      </c>
      <c r="G344" s="479" t="s">
        <v>211</v>
      </c>
      <c r="H344" s="479" t="s">
        <v>212</v>
      </c>
      <c r="I344" s="479" t="s">
        <v>345</v>
      </c>
      <c r="J344" s="479" t="s">
        <v>213</v>
      </c>
      <c r="K344" s="1242"/>
      <c r="L344" s="1247"/>
      <c r="M344" s="1201" t="s">
        <v>501</v>
      </c>
      <c r="N344" s="1201"/>
      <c r="O344" s="1201"/>
      <c r="P344" s="1201"/>
    </row>
    <row r="345" spans="1:16" ht="15" hidden="1">
      <c r="A345" s="1205" t="s">
        <v>6</v>
      </c>
      <c r="B345" s="1206"/>
      <c r="C345" s="480">
        <v>1</v>
      </c>
      <c r="D345" s="481">
        <v>2</v>
      </c>
      <c r="E345" s="480">
        <v>3</v>
      </c>
      <c r="F345" s="481">
        <v>4</v>
      </c>
      <c r="G345" s="480">
        <v>5</v>
      </c>
      <c r="H345" s="481">
        <v>6</v>
      </c>
      <c r="I345" s="480">
        <v>7</v>
      </c>
      <c r="J345" s="481">
        <v>8</v>
      </c>
      <c r="K345" s="480">
        <v>9</v>
      </c>
      <c r="L345" s="481">
        <v>10</v>
      </c>
      <c r="M345" s="482" t="s">
        <v>502</v>
      </c>
      <c r="N345" s="483" t="s">
        <v>505</v>
      </c>
      <c r="O345" s="483" t="s">
        <v>503</v>
      </c>
      <c r="P345" s="483" t="s">
        <v>504</v>
      </c>
    </row>
    <row r="346" spans="1:16" ht="24.75" customHeight="1" hidden="1">
      <c r="A346" s="424" t="s">
        <v>0</v>
      </c>
      <c r="B346" s="425" t="s">
        <v>131</v>
      </c>
      <c r="C346" s="404">
        <f>C347+C348</f>
        <v>676031</v>
      </c>
      <c r="D346" s="404">
        <f aca="true" t="shared" si="80" ref="D346:L346">D347+D348</f>
        <v>216345</v>
      </c>
      <c r="E346" s="404">
        <f t="shared" si="80"/>
        <v>42086</v>
      </c>
      <c r="F346" s="404">
        <f t="shared" si="80"/>
        <v>0</v>
      </c>
      <c r="G346" s="404">
        <f t="shared" si="80"/>
        <v>127097</v>
      </c>
      <c r="H346" s="404">
        <f t="shared" si="80"/>
        <v>24743</v>
      </c>
      <c r="I346" s="404">
        <f t="shared" si="80"/>
        <v>3300</v>
      </c>
      <c r="J346" s="404">
        <f t="shared" si="80"/>
        <v>19119</v>
      </c>
      <c r="K346" s="404">
        <f t="shared" si="80"/>
        <v>0</v>
      </c>
      <c r="L346" s="404">
        <f t="shared" si="80"/>
        <v>459686</v>
      </c>
      <c r="M346" s="404" t="e">
        <f>'03'!#REF!+'04'!#REF!</f>
        <v>#REF!</v>
      </c>
      <c r="N346" s="404" t="e">
        <f>C346-M346</f>
        <v>#REF!</v>
      </c>
      <c r="O346" s="404" t="e">
        <f>'07'!#REF!</f>
        <v>#REF!</v>
      </c>
      <c r="P346" s="404" t="e">
        <f>C346-O346</f>
        <v>#REF!</v>
      </c>
    </row>
    <row r="347" spans="1:16" ht="24.75" customHeight="1" hidden="1">
      <c r="A347" s="427">
        <v>1</v>
      </c>
      <c r="B347" s="428" t="s">
        <v>132</v>
      </c>
      <c r="C347" s="404">
        <f>D347+K347+L347</f>
        <v>293359</v>
      </c>
      <c r="D347" s="404">
        <f>E347+F347+G347+H347+I347+J347</f>
        <v>146432</v>
      </c>
      <c r="E347" s="408">
        <v>17635</v>
      </c>
      <c r="F347" s="408"/>
      <c r="G347" s="408">
        <v>127097</v>
      </c>
      <c r="H347" s="408">
        <v>1700</v>
      </c>
      <c r="I347" s="408"/>
      <c r="J347" s="408"/>
      <c r="K347" s="408"/>
      <c r="L347" s="408">
        <v>146927</v>
      </c>
      <c r="M347" s="408" t="e">
        <f>'03'!#REF!+'04'!#REF!</f>
        <v>#REF!</v>
      </c>
      <c r="N347" s="408" t="e">
        <f aca="true" t="shared" si="81" ref="N347:N361">C347-M347</f>
        <v>#REF!</v>
      </c>
      <c r="O347" s="408" t="e">
        <f>'07'!#REF!</f>
        <v>#REF!</v>
      </c>
      <c r="P347" s="408" t="e">
        <f aca="true" t="shared" si="82" ref="P347:P361">C347-O347</f>
        <v>#REF!</v>
      </c>
    </row>
    <row r="348" spans="1:16" ht="24.75" customHeight="1" hidden="1">
      <c r="A348" s="427">
        <v>2</v>
      </c>
      <c r="B348" s="428" t="s">
        <v>133</v>
      </c>
      <c r="C348" s="404">
        <f>D348+K348+L348</f>
        <v>382672</v>
      </c>
      <c r="D348" s="404">
        <f>E348+F348+G348+H348+I348+J348</f>
        <v>69913</v>
      </c>
      <c r="E348" s="408">
        <v>24451</v>
      </c>
      <c r="F348" s="408"/>
      <c r="G348" s="408"/>
      <c r="H348" s="408">
        <v>23043</v>
      </c>
      <c r="I348" s="408">
        <v>3300</v>
      </c>
      <c r="J348" s="408">
        <v>19119</v>
      </c>
      <c r="K348" s="408"/>
      <c r="L348" s="408">
        <v>312759</v>
      </c>
      <c r="M348" s="408" t="e">
        <f>'03'!#REF!+'04'!#REF!</f>
        <v>#REF!</v>
      </c>
      <c r="N348" s="408" t="e">
        <f t="shared" si="81"/>
        <v>#REF!</v>
      </c>
      <c r="O348" s="408" t="e">
        <f>'07'!#REF!</f>
        <v>#REF!</v>
      </c>
      <c r="P348" s="408" t="e">
        <f t="shared" si="82"/>
        <v>#REF!</v>
      </c>
    </row>
    <row r="349" spans="1:16" ht="24.75" customHeight="1" hidden="1">
      <c r="A349" s="394" t="s">
        <v>1</v>
      </c>
      <c r="B349" s="395" t="s">
        <v>134</v>
      </c>
      <c r="C349" s="404">
        <f>D349+K349+L349</f>
        <v>75600</v>
      </c>
      <c r="D349" s="404">
        <f>E349+F349+G349+H349+I349+J349</f>
        <v>8470</v>
      </c>
      <c r="E349" s="408">
        <v>8470</v>
      </c>
      <c r="F349" s="408"/>
      <c r="G349" s="408"/>
      <c r="H349" s="408"/>
      <c r="I349" s="408"/>
      <c r="J349" s="408"/>
      <c r="K349" s="408"/>
      <c r="L349" s="408">
        <v>67130</v>
      </c>
      <c r="M349" s="408" t="e">
        <f>'03'!#REF!+'04'!#REF!</f>
        <v>#REF!</v>
      </c>
      <c r="N349" s="408" t="e">
        <f t="shared" si="81"/>
        <v>#REF!</v>
      </c>
      <c r="O349" s="408" t="e">
        <f>'07'!#REF!</f>
        <v>#REF!</v>
      </c>
      <c r="P349" s="408" t="e">
        <f t="shared" si="82"/>
        <v>#REF!</v>
      </c>
    </row>
    <row r="350" spans="1:16" ht="24.75" customHeight="1" hidden="1">
      <c r="A350" s="394" t="s">
        <v>9</v>
      </c>
      <c r="B350" s="395" t="s">
        <v>135</v>
      </c>
      <c r="C350" s="404">
        <f>D350+K350+L350</f>
        <v>0</v>
      </c>
      <c r="D350" s="404">
        <f>E350+F350+G350+H350+I350+J350</f>
        <v>0</v>
      </c>
      <c r="E350" s="408"/>
      <c r="F350" s="408"/>
      <c r="G350" s="408"/>
      <c r="H350" s="408"/>
      <c r="I350" s="408"/>
      <c r="J350" s="408"/>
      <c r="K350" s="408"/>
      <c r="L350" s="408"/>
      <c r="M350" s="408" t="e">
        <f>'03'!#REF!+'04'!#REF!</f>
        <v>#REF!</v>
      </c>
      <c r="N350" s="408" t="e">
        <f t="shared" si="81"/>
        <v>#REF!</v>
      </c>
      <c r="O350" s="408" t="e">
        <f>'07'!#REF!</f>
        <v>#REF!</v>
      </c>
      <c r="P350" s="408" t="e">
        <f t="shared" si="82"/>
        <v>#REF!</v>
      </c>
    </row>
    <row r="351" spans="1:16" ht="24.75" customHeight="1" hidden="1">
      <c r="A351" s="394" t="s">
        <v>136</v>
      </c>
      <c r="B351" s="395" t="s">
        <v>137</v>
      </c>
      <c r="C351" s="404">
        <f>C352+C361</f>
        <v>600431</v>
      </c>
      <c r="D351" s="404">
        <f aca="true" t="shared" si="83" ref="D351:L351">D352+D361</f>
        <v>207875</v>
      </c>
      <c r="E351" s="404">
        <f t="shared" si="83"/>
        <v>33616</v>
      </c>
      <c r="F351" s="404">
        <f t="shared" si="83"/>
        <v>0</v>
      </c>
      <c r="G351" s="404">
        <f t="shared" si="83"/>
        <v>127097</v>
      </c>
      <c r="H351" s="404">
        <f t="shared" si="83"/>
        <v>24743</v>
      </c>
      <c r="I351" s="404">
        <f t="shared" si="83"/>
        <v>3300</v>
      </c>
      <c r="J351" s="404">
        <f t="shared" si="83"/>
        <v>19119</v>
      </c>
      <c r="K351" s="404">
        <f t="shared" si="83"/>
        <v>0</v>
      </c>
      <c r="L351" s="404">
        <f t="shared" si="83"/>
        <v>392556</v>
      </c>
      <c r="M351" s="404" t="e">
        <f>'03'!#REF!+'04'!#REF!</f>
        <v>#REF!</v>
      </c>
      <c r="N351" s="404" t="e">
        <f t="shared" si="81"/>
        <v>#REF!</v>
      </c>
      <c r="O351" s="404" t="e">
        <f>'07'!#REF!</f>
        <v>#REF!</v>
      </c>
      <c r="P351" s="404" t="e">
        <f t="shared" si="82"/>
        <v>#REF!</v>
      </c>
    </row>
    <row r="352" spans="1:16" ht="24.75" customHeight="1" hidden="1">
      <c r="A352" s="394" t="s">
        <v>52</v>
      </c>
      <c r="B352" s="429" t="s">
        <v>138</v>
      </c>
      <c r="C352" s="404">
        <f>SUM(C353:C360)</f>
        <v>455899</v>
      </c>
      <c r="D352" s="404">
        <f aca="true" t="shared" si="84" ref="D352:L352">SUM(D353:D360)</f>
        <v>63343</v>
      </c>
      <c r="E352" s="404">
        <f t="shared" si="84"/>
        <v>16181</v>
      </c>
      <c r="F352" s="404">
        <f t="shared" si="84"/>
        <v>0</v>
      </c>
      <c r="G352" s="404">
        <f t="shared" si="84"/>
        <v>0</v>
      </c>
      <c r="H352" s="404">
        <f t="shared" si="84"/>
        <v>24743</v>
      </c>
      <c r="I352" s="404">
        <f t="shared" si="84"/>
        <v>3300</v>
      </c>
      <c r="J352" s="404">
        <f t="shared" si="84"/>
        <v>19119</v>
      </c>
      <c r="K352" s="404">
        <f t="shared" si="84"/>
        <v>0</v>
      </c>
      <c r="L352" s="404">
        <f t="shared" si="84"/>
        <v>392556</v>
      </c>
      <c r="M352" s="404" t="e">
        <f>'03'!#REF!+'04'!#REF!</f>
        <v>#REF!</v>
      </c>
      <c r="N352" s="404" t="e">
        <f t="shared" si="81"/>
        <v>#REF!</v>
      </c>
      <c r="O352" s="404" t="e">
        <f>'07'!#REF!</f>
        <v>#REF!</v>
      </c>
      <c r="P352" s="404" t="e">
        <f t="shared" si="82"/>
        <v>#REF!</v>
      </c>
    </row>
    <row r="353" spans="1:16" ht="24.75" customHeight="1" hidden="1">
      <c r="A353" s="427" t="s">
        <v>54</v>
      </c>
      <c r="B353" s="428" t="s">
        <v>139</v>
      </c>
      <c r="C353" s="404">
        <f aca="true" t="shared" si="85" ref="C353:C361">D353+K353+L353</f>
        <v>75443</v>
      </c>
      <c r="D353" s="404">
        <f aca="true" t="shared" si="86" ref="D353:D361">E353+F353+G353+H353+I353+J353</f>
        <v>61443</v>
      </c>
      <c r="E353" s="408">
        <v>15981</v>
      </c>
      <c r="F353" s="408"/>
      <c r="G353" s="408"/>
      <c r="H353" s="408">
        <v>23043</v>
      </c>
      <c r="I353" s="408">
        <v>3300</v>
      </c>
      <c r="J353" s="408">
        <v>19119</v>
      </c>
      <c r="K353" s="408"/>
      <c r="L353" s="408">
        <v>14000</v>
      </c>
      <c r="M353" s="408" t="e">
        <f>'03'!#REF!+'04'!#REF!</f>
        <v>#REF!</v>
      </c>
      <c r="N353" s="408" t="e">
        <f t="shared" si="81"/>
        <v>#REF!</v>
      </c>
      <c r="O353" s="408" t="e">
        <f>'07'!#REF!</f>
        <v>#REF!</v>
      </c>
      <c r="P353" s="408" t="e">
        <f t="shared" si="82"/>
        <v>#REF!</v>
      </c>
    </row>
    <row r="354" spans="1:16" ht="24.75" customHeight="1" hidden="1">
      <c r="A354" s="427" t="s">
        <v>55</v>
      </c>
      <c r="B354" s="428" t="s">
        <v>140</v>
      </c>
      <c r="C354" s="404">
        <f t="shared" si="85"/>
        <v>0</v>
      </c>
      <c r="D354" s="404">
        <f t="shared" si="86"/>
        <v>0</v>
      </c>
      <c r="E354" s="408"/>
      <c r="F354" s="408"/>
      <c r="G354" s="408"/>
      <c r="H354" s="408"/>
      <c r="I354" s="408"/>
      <c r="J354" s="408"/>
      <c r="K354" s="408"/>
      <c r="L354" s="408"/>
      <c r="M354" s="408" t="e">
        <f>'03'!#REF!+'04'!#REF!</f>
        <v>#REF!</v>
      </c>
      <c r="N354" s="408" t="e">
        <f t="shared" si="81"/>
        <v>#REF!</v>
      </c>
      <c r="O354" s="408" t="e">
        <f>'07'!#REF!</f>
        <v>#REF!</v>
      </c>
      <c r="P354" s="408" t="e">
        <f t="shared" si="82"/>
        <v>#REF!</v>
      </c>
    </row>
    <row r="355" spans="1:16" ht="24.75" customHeight="1" hidden="1">
      <c r="A355" s="427" t="s">
        <v>141</v>
      </c>
      <c r="B355" s="428" t="s">
        <v>201</v>
      </c>
      <c r="C355" s="404">
        <f t="shared" si="85"/>
        <v>0</v>
      </c>
      <c r="D355" s="404">
        <f t="shared" si="86"/>
        <v>0</v>
      </c>
      <c r="E355" s="408"/>
      <c r="F355" s="408"/>
      <c r="G355" s="408"/>
      <c r="H355" s="408"/>
      <c r="I355" s="408"/>
      <c r="J355" s="408"/>
      <c r="K355" s="408"/>
      <c r="L355" s="408"/>
      <c r="M355" s="408" t="e">
        <f>'03'!#REF!</f>
        <v>#REF!</v>
      </c>
      <c r="N355" s="408" t="e">
        <f t="shared" si="81"/>
        <v>#REF!</v>
      </c>
      <c r="O355" s="408" t="e">
        <f>'07'!#REF!</f>
        <v>#REF!</v>
      </c>
      <c r="P355" s="408" t="e">
        <f t="shared" si="82"/>
        <v>#REF!</v>
      </c>
    </row>
    <row r="356" spans="1:16" ht="24.75" customHeight="1" hidden="1">
      <c r="A356" s="427" t="s">
        <v>143</v>
      </c>
      <c r="B356" s="428" t="s">
        <v>142</v>
      </c>
      <c r="C356" s="404">
        <f t="shared" si="85"/>
        <v>253354</v>
      </c>
      <c r="D356" s="404">
        <f t="shared" si="86"/>
        <v>1900</v>
      </c>
      <c r="E356" s="408">
        <v>200</v>
      </c>
      <c r="F356" s="408"/>
      <c r="G356" s="408"/>
      <c r="H356" s="408">
        <v>1700</v>
      </c>
      <c r="I356" s="408"/>
      <c r="J356" s="408"/>
      <c r="K356" s="408"/>
      <c r="L356" s="408">
        <v>251454</v>
      </c>
      <c r="M356" s="408" t="e">
        <f>'03'!#REF!+'04'!#REF!</f>
        <v>#REF!</v>
      </c>
      <c r="N356" s="408" t="e">
        <f t="shared" si="81"/>
        <v>#REF!</v>
      </c>
      <c r="O356" s="408" t="e">
        <f>'07'!#REF!</f>
        <v>#REF!</v>
      </c>
      <c r="P356" s="408" t="e">
        <f t="shared" si="82"/>
        <v>#REF!</v>
      </c>
    </row>
    <row r="357" spans="1:16" ht="24.75" customHeight="1" hidden="1">
      <c r="A357" s="427" t="s">
        <v>145</v>
      </c>
      <c r="B357" s="428" t="s">
        <v>144</v>
      </c>
      <c r="C357" s="404">
        <f t="shared" si="85"/>
        <v>0</v>
      </c>
      <c r="D357" s="404">
        <f t="shared" si="86"/>
        <v>0</v>
      </c>
      <c r="E357" s="408"/>
      <c r="F357" s="408"/>
      <c r="G357" s="408"/>
      <c r="H357" s="408"/>
      <c r="I357" s="408"/>
      <c r="J357" s="408"/>
      <c r="K357" s="408"/>
      <c r="L357" s="408"/>
      <c r="M357" s="408" t="e">
        <f>'03'!#REF!+'04'!#REF!</f>
        <v>#REF!</v>
      </c>
      <c r="N357" s="408" t="e">
        <f t="shared" si="81"/>
        <v>#REF!</v>
      </c>
      <c r="O357" s="408" t="e">
        <f>'07'!#REF!</f>
        <v>#REF!</v>
      </c>
      <c r="P357" s="408" t="e">
        <f t="shared" si="82"/>
        <v>#REF!</v>
      </c>
    </row>
    <row r="358" spans="1:16" ht="24.75" customHeight="1" hidden="1">
      <c r="A358" s="427" t="s">
        <v>147</v>
      </c>
      <c r="B358" s="428" t="s">
        <v>146</v>
      </c>
      <c r="C358" s="404">
        <f t="shared" si="85"/>
        <v>0</v>
      </c>
      <c r="D358" s="404">
        <f t="shared" si="86"/>
        <v>0</v>
      </c>
      <c r="E358" s="408"/>
      <c r="F358" s="408"/>
      <c r="G358" s="408"/>
      <c r="H358" s="408"/>
      <c r="I358" s="408"/>
      <c r="J358" s="408"/>
      <c r="K358" s="408"/>
      <c r="L358" s="408"/>
      <c r="M358" s="408" t="e">
        <f>'03'!#REF!+'04'!#REF!</f>
        <v>#REF!</v>
      </c>
      <c r="N358" s="408" t="e">
        <f t="shared" si="81"/>
        <v>#REF!</v>
      </c>
      <c r="O358" s="408" t="e">
        <f>'07'!#REF!</f>
        <v>#REF!</v>
      </c>
      <c r="P358" s="408" t="e">
        <f t="shared" si="82"/>
        <v>#REF!</v>
      </c>
    </row>
    <row r="359" spans="1:16" ht="24.75" customHeight="1" hidden="1">
      <c r="A359" s="427" t="s">
        <v>149</v>
      </c>
      <c r="B359" s="430" t="s">
        <v>148</v>
      </c>
      <c r="C359" s="404">
        <f t="shared" si="85"/>
        <v>0</v>
      </c>
      <c r="D359" s="404">
        <f t="shared" si="86"/>
        <v>0</v>
      </c>
      <c r="E359" s="408"/>
      <c r="F359" s="408"/>
      <c r="G359" s="408"/>
      <c r="H359" s="408"/>
      <c r="I359" s="408"/>
      <c r="J359" s="408"/>
      <c r="K359" s="408"/>
      <c r="L359" s="408"/>
      <c r="M359" s="408" t="e">
        <f>'03'!#REF!+'04'!#REF!</f>
        <v>#REF!</v>
      </c>
      <c r="N359" s="408" t="e">
        <f t="shared" si="81"/>
        <v>#REF!</v>
      </c>
      <c r="O359" s="408" t="e">
        <f>'07'!#REF!</f>
        <v>#REF!</v>
      </c>
      <c r="P359" s="408" t="e">
        <f t="shared" si="82"/>
        <v>#REF!</v>
      </c>
    </row>
    <row r="360" spans="1:16" ht="24.75" customHeight="1" hidden="1">
      <c r="A360" s="427" t="s">
        <v>185</v>
      </c>
      <c r="B360" s="428" t="s">
        <v>150</v>
      </c>
      <c r="C360" s="404">
        <f t="shared" si="85"/>
        <v>127102</v>
      </c>
      <c r="D360" s="404">
        <f t="shared" si="86"/>
        <v>0</v>
      </c>
      <c r="E360" s="408"/>
      <c r="F360" s="408"/>
      <c r="G360" s="408"/>
      <c r="H360" s="408"/>
      <c r="I360" s="408"/>
      <c r="J360" s="408"/>
      <c r="K360" s="408"/>
      <c r="L360" s="408">
        <v>127102</v>
      </c>
      <c r="M360" s="408" t="e">
        <f>'03'!#REF!+'04'!#REF!</f>
        <v>#REF!</v>
      </c>
      <c r="N360" s="408" t="e">
        <f t="shared" si="81"/>
        <v>#REF!</v>
      </c>
      <c r="O360" s="408" t="e">
        <f>'07'!#REF!</f>
        <v>#REF!</v>
      </c>
      <c r="P360" s="408" t="e">
        <f t="shared" si="82"/>
        <v>#REF!</v>
      </c>
    </row>
    <row r="361" spans="1:16" ht="24.75" customHeight="1" hidden="1">
      <c r="A361" s="394" t="s">
        <v>53</v>
      </c>
      <c r="B361" s="395" t="s">
        <v>151</v>
      </c>
      <c r="C361" s="404">
        <f t="shared" si="85"/>
        <v>144532</v>
      </c>
      <c r="D361" s="404">
        <f t="shared" si="86"/>
        <v>144532</v>
      </c>
      <c r="E361" s="408">
        <v>17435</v>
      </c>
      <c r="F361" s="408"/>
      <c r="G361" s="408">
        <v>127097</v>
      </c>
      <c r="H361" s="408"/>
      <c r="I361" s="408"/>
      <c r="J361" s="408"/>
      <c r="K361" s="408"/>
      <c r="L361" s="408"/>
      <c r="M361" s="404" t="e">
        <f>'03'!#REF!+'04'!#REF!</f>
        <v>#REF!</v>
      </c>
      <c r="N361" s="404" t="e">
        <f t="shared" si="81"/>
        <v>#REF!</v>
      </c>
      <c r="O361" s="404" t="e">
        <f>'07'!#REF!</f>
        <v>#REF!</v>
      </c>
      <c r="P361" s="404" t="e">
        <f t="shared" si="82"/>
        <v>#REF!</v>
      </c>
    </row>
    <row r="362" spans="1:16" ht="24.75" customHeight="1" hidden="1">
      <c r="A362" s="460" t="s">
        <v>76</v>
      </c>
      <c r="B362" s="487" t="s">
        <v>214</v>
      </c>
      <c r="C362" s="471">
        <f>(C353+C354+C355)/C352</f>
        <v>0.16548182821195045</v>
      </c>
      <c r="D362" s="396">
        <f aca="true" t="shared" si="87" ref="D362:L362">(D353+D354+D355)/D352</f>
        <v>0.9700045782485831</v>
      </c>
      <c r="E362" s="410">
        <f t="shared" si="87"/>
        <v>0.9876398244855077</v>
      </c>
      <c r="F362" s="410" t="e">
        <f t="shared" si="87"/>
        <v>#DIV/0!</v>
      </c>
      <c r="G362" s="410" t="e">
        <f t="shared" si="87"/>
        <v>#DIV/0!</v>
      </c>
      <c r="H362" s="410">
        <f t="shared" si="87"/>
        <v>0.9312936992280645</v>
      </c>
      <c r="I362" s="410">
        <f t="shared" si="87"/>
        <v>1</v>
      </c>
      <c r="J362" s="410">
        <f t="shared" si="87"/>
        <v>1</v>
      </c>
      <c r="K362" s="410" t="e">
        <f t="shared" si="87"/>
        <v>#DIV/0!</v>
      </c>
      <c r="L362" s="410">
        <f t="shared" si="87"/>
        <v>0.03566370148462895</v>
      </c>
      <c r="M362" s="421"/>
      <c r="N362" s="488"/>
      <c r="O362" s="488"/>
      <c r="P362" s="488"/>
    </row>
    <row r="363" spans="1:16" ht="17.25" hidden="1">
      <c r="A363" s="1209" t="s">
        <v>499</v>
      </c>
      <c r="B363" s="1209"/>
      <c r="C363" s="408">
        <f>C346-C349-C350-C351</f>
        <v>0</v>
      </c>
      <c r="D363" s="408">
        <f aca="true" t="shared" si="88" ref="D363:L363">D346-D349-D350-D351</f>
        <v>0</v>
      </c>
      <c r="E363" s="408">
        <f t="shared" si="88"/>
        <v>0</v>
      </c>
      <c r="F363" s="408">
        <f t="shared" si="88"/>
        <v>0</v>
      </c>
      <c r="G363" s="408">
        <f t="shared" si="88"/>
        <v>0</v>
      </c>
      <c r="H363" s="408">
        <f t="shared" si="88"/>
        <v>0</v>
      </c>
      <c r="I363" s="408">
        <f t="shared" si="88"/>
        <v>0</v>
      </c>
      <c r="J363" s="408">
        <f t="shared" si="88"/>
        <v>0</v>
      </c>
      <c r="K363" s="408">
        <f t="shared" si="88"/>
        <v>0</v>
      </c>
      <c r="L363" s="408">
        <f t="shared" si="88"/>
        <v>0</v>
      </c>
      <c r="M363" s="421"/>
      <c r="N363" s="488"/>
      <c r="O363" s="488"/>
      <c r="P363" s="488"/>
    </row>
    <row r="364" spans="1:16" ht="17.25" hidden="1">
      <c r="A364" s="1210" t="s">
        <v>500</v>
      </c>
      <c r="B364" s="1210"/>
      <c r="C364" s="408">
        <f>C351-C352-C361</f>
        <v>0</v>
      </c>
      <c r="D364" s="408">
        <f aca="true" t="shared" si="89" ref="D364:L364">D351-D352-D361</f>
        <v>0</v>
      </c>
      <c r="E364" s="408">
        <f t="shared" si="89"/>
        <v>0</v>
      </c>
      <c r="F364" s="408">
        <f t="shared" si="89"/>
        <v>0</v>
      </c>
      <c r="G364" s="408">
        <f t="shared" si="89"/>
        <v>0</v>
      </c>
      <c r="H364" s="408">
        <f t="shared" si="89"/>
        <v>0</v>
      </c>
      <c r="I364" s="408">
        <f t="shared" si="89"/>
        <v>0</v>
      </c>
      <c r="J364" s="408">
        <f t="shared" si="89"/>
        <v>0</v>
      </c>
      <c r="K364" s="408">
        <f t="shared" si="89"/>
        <v>0</v>
      </c>
      <c r="L364" s="408">
        <f t="shared" si="89"/>
        <v>0</v>
      </c>
      <c r="M364" s="421"/>
      <c r="N364" s="488"/>
      <c r="O364" s="488"/>
      <c r="P364" s="488"/>
    </row>
    <row r="365" spans="1:16" ht="18.75" hidden="1">
      <c r="A365" s="473"/>
      <c r="B365" s="489" t="s">
        <v>520</v>
      </c>
      <c r="C365" s="489"/>
      <c r="D365" s="463"/>
      <c r="E365" s="463"/>
      <c r="F365" s="463"/>
      <c r="G365" s="1212" t="s">
        <v>520</v>
      </c>
      <c r="H365" s="1212"/>
      <c r="I365" s="1212"/>
      <c r="J365" s="1212"/>
      <c r="K365" s="1212"/>
      <c r="L365" s="1212"/>
      <c r="M365" s="476"/>
      <c r="N365" s="476"/>
      <c r="O365" s="476"/>
      <c r="P365" s="476"/>
    </row>
    <row r="366" spans="1:16" ht="18.75" hidden="1">
      <c r="A366" s="1251" t="s">
        <v>4</v>
      </c>
      <c r="B366" s="1251"/>
      <c r="C366" s="1251"/>
      <c r="D366" s="1251"/>
      <c r="E366" s="463"/>
      <c r="F366" s="463"/>
      <c r="G366" s="490"/>
      <c r="H366" s="1253" t="s">
        <v>521</v>
      </c>
      <c r="I366" s="1253"/>
      <c r="J366" s="1253"/>
      <c r="K366" s="1253"/>
      <c r="L366" s="1253"/>
      <c r="M366" s="476"/>
      <c r="N366" s="476"/>
      <c r="O366" s="476"/>
      <c r="P366" s="476"/>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235" t="s">
        <v>33</v>
      </c>
      <c r="B379" s="1236"/>
      <c r="C379" s="472"/>
      <c r="D379" s="1227" t="s">
        <v>79</v>
      </c>
      <c r="E379" s="1227"/>
      <c r="F379" s="1227"/>
      <c r="G379" s="1227"/>
      <c r="H379" s="1227"/>
      <c r="I379" s="1227"/>
      <c r="J379" s="1227"/>
      <c r="K379" s="1238"/>
      <c r="L379" s="1238"/>
      <c r="M379" s="476"/>
    </row>
    <row r="380" spans="1:13" ht="16.5" hidden="1">
      <c r="A380" s="1189" t="s">
        <v>343</v>
      </c>
      <c r="B380" s="1189"/>
      <c r="C380" s="1189"/>
      <c r="D380" s="1227" t="s">
        <v>215</v>
      </c>
      <c r="E380" s="1227"/>
      <c r="F380" s="1227"/>
      <c r="G380" s="1227"/>
      <c r="H380" s="1227"/>
      <c r="I380" s="1227"/>
      <c r="J380" s="1227"/>
      <c r="K380" s="1237" t="s">
        <v>514</v>
      </c>
      <c r="L380" s="1237"/>
      <c r="M380" s="473"/>
    </row>
    <row r="381" spans="1:13" ht="16.5" hidden="1">
      <c r="A381" s="1189" t="s">
        <v>344</v>
      </c>
      <c r="B381" s="1189"/>
      <c r="C381" s="411"/>
      <c r="D381" s="1234" t="s">
        <v>11</v>
      </c>
      <c r="E381" s="1234"/>
      <c r="F381" s="1234"/>
      <c r="G381" s="1234"/>
      <c r="H381" s="1234"/>
      <c r="I381" s="1234"/>
      <c r="J381" s="1234"/>
      <c r="K381" s="1238"/>
      <c r="L381" s="1238"/>
      <c r="M381" s="476"/>
    </row>
    <row r="382" spans="1:13" ht="15.75" hidden="1">
      <c r="A382" s="432" t="s">
        <v>119</v>
      </c>
      <c r="B382" s="432"/>
      <c r="C382" s="417"/>
      <c r="D382" s="477"/>
      <c r="E382" s="477"/>
      <c r="F382" s="478"/>
      <c r="G382" s="478"/>
      <c r="H382" s="478"/>
      <c r="I382" s="478"/>
      <c r="J382" s="478"/>
      <c r="K382" s="1239"/>
      <c r="L382" s="1239"/>
      <c r="M382" s="473"/>
    </row>
    <row r="383" spans="1:13" ht="15.75" hidden="1">
      <c r="A383" s="477"/>
      <c r="B383" s="477" t="s">
        <v>94</v>
      </c>
      <c r="C383" s="408">
        <v>2566605</v>
      </c>
      <c r="D383" s="408">
        <v>891117</v>
      </c>
      <c r="E383" s="408">
        <v>322557</v>
      </c>
      <c r="F383" s="408"/>
      <c r="G383" s="408">
        <v>305560</v>
      </c>
      <c r="H383" s="408"/>
      <c r="I383" s="408">
        <v>263000</v>
      </c>
      <c r="J383" s="408"/>
      <c r="K383" s="408">
        <v>1675488</v>
      </c>
      <c r="L383" s="408"/>
      <c r="M383" s="473"/>
    </row>
    <row r="384" spans="1:13" ht="15.75" hidden="1">
      <c r="A384" s="837" t="s">
        <v>71</v>
      </c>
      <c r="B384" s="838"/>
      <c r="C384" s="1203" t="s">
        <v>38</v>
      </c>
      <c r="D384" s="1213" t="s">
        <v>338</v>
      </c>
      <c r="E384" s="1213"/>
      <c r="F384" s="1213"/>
      <c r="G384" s="1213"/>
      <c r="H384" s="1213"/>
      <c r="I384" s="1213"/>
      <c r="J384" s="1213"/>
      <c r="K384" s="1213"/>
      <c r="L384" s="1213"/>
      <c r="M384" s="476"/>
    </row>
    <row r="385" spans="1:13" ht="15.75" hidden="1">
      <c r="A385" s="839"/>
      <c r="B385" s="840"/>
      <c r="C385" s="1203"/>
      <c r="D385" s="1248" t="s">
        <v>206</v>
      </c>
      <c r="E385" s="1249"/>
      <c r="F385" s="1249"/>
      <c r="G385" s="1249"/>
      <c r="H385" s="1249"/>
      <c r="I385" s="1249"/>
      <c r="J385" s="1250"/>
      <c r="K385" s="1240" t="s">
        <v>207</v>
      </c>
      <c r="L385" s="1240" t="s">
        <v>208</v>
      </c>
      <c r="M385" s="473"/>
    </row>
    <row r="386" spans="1:13" ht="15.75" hidden="1">
      <c r="A386" s="839"/>
      <c r="B386" s="840"/>
      <c r="C386" s="1203"/>
      <c r="D386" s="1252" t="s">
        <v>37</v>
      </c>
      <c r="E386" s="1243" t="s">
        <v>7</v>
      </c>
      <c r="F386" s="1244"/>
      <c r="G386" s="1244"/>
      <c r="H386" s="1244"/>
      <c r="I386" s="1244"/>
      <c r="J386" s="1245"/>
      <c r="K386" s="1241"/>
      <c r="L386" s="1246"/>
      <c r="M386" s="473"/>
    </row>
    <row r="387" spans="1:16" ht="15.75" hidden="1">
      <c r="A387" s="1207"/>
      <c r="B387" s="1208"/>
      <c r="C387" s="1203"/>
      <c r="D387" s="1252"/>
      <c r="E387" s="479" t="s">
        <v>209</v>
      </c>
      <c r="F387" s="479" t="s">
        <v>210</v>
      </c>
      <c r="G387" s="479" t="s">
        <v>211</v>
      </c>
      <c r="H387" s="479" t="s">
        <v>212</v>
      </c>
      <c r="I387" s="479" t="s">
        <v>345</v>
      </c>
      <c r="J387" s="479" t="s">
        <v>213</v>
      </c>
      <c r="K387" s="1242"/>
      <c r="L387" s="1247"/>
      <c r="M387" s="1201" t="s">
        <v>501</v>
      </c>
      <c r="N387" s="1201"/>
      <c r="O387" s="1201"/>
      <c r="P387" s="1201"/>
    </row>
    <row r="388" spans="1:16" ht="15" hidden="1">
      <c r="A388" s="1205" t="s">
        <v>6</v>
      </c>
      <c r="B388" s="1206"/>
      <c r="C388" s="480">
        <v>1</v>
      </c>
      <c r="D388" s="481">
        <v>2</v>
      </c>
      <c r="E388" s="480">
        <v>3</v>
      </c>
      <c r="F388" s="481">
        <v>4</v>
      </c>
      <c r="G388" s="480">
        <v>5</v>
      </c>
      <c r="H388" s="481">
        <v>6</v>
      </c>
      <c r="I388" s="480">
        <v>7</v>
      </c>
      <c r="J388" s="481">
        <v>8</v>
      </c>
      <c r="K388" s="480">
        <v>9</v>
      </c>
      <c r="L388" s="481">
        <v>10</v>
      </c>
      <c r="M388" s="482" t="s">
        <v>502</v>
      </c>
      <c r="N388" s="483" t="s">
        <v>505</v>
      </c>
      <c r="O388" s="483" t="s">
        <v>503</v>
      </c>
      <c r="P388" s="483" t="s">
        <v>504</v>
      </c>
    </row>
    <row r="389" spans="1:16" ht="24.75" customHeight="1" hidden="1">
      <c r="A389" s="424" t="s">
        <v>0</v>
      </c>
      <c r="B389" s="425" t="s">
        <v>131</v>
      </c>
      <c r="C389" s="404">
        <f>C390+C391</f>
        <v>6961324</v>
      </c>
      <c r="D389" s="404">
        <f aca="true" t="shared" si="90" ref="D389:L389">D390+D391</f>
        <v>1160486</v>
      </c>
      <c r="E389" s="404">
        <f t="shared" si="90"/>
        <v>331649</v>
      </c>
      <c r="F389" s="404">
        <f t="shared" si="90"/>
        <v>0</v>
      </c>
      <c r="G389" s="404">
        <f t="shared" si="90"/>
        <v>382410</v>
      </c>
      <c r="H389" s="404">
        <f t="shared" si="90"/>
        <v>109701</v>
      </c>
      <c r="I389" s="404">
        <f t="shared" si="90"/>
        <v>278351</v>
      </c>
      <c r="J389" s="404">
        <f t="shared" si="90"/>
        <v>58375</v>
      </c>
      <c r="K389" s="404">
        <f t="shared" si="90"/>
        <v>0</v>
      </c>
      <c r="L389" s="404">
        <f t="shared" si="90"/>
        <v>5800838</v>
      </c>
      <c r="M389" s="404" t="e">
        <f>'03'!#REF!+'04'!#REF!</f>
        <v>#REF!</v>
      </c>
      <c r="N389" s="404" t="e">
        <f>C389-M389</f>
        <v>#REF!</v>
      </c>
      <c r="O389" s="404" t="e">
        <f>'07'!#REF!</f>
        <v>#REF!</v>
      </c>
      <c r="P389" s="404" t="e">
        <f>C389-O389</f>
        <v>#REF!</v>
      </c>
    </row>
    <row r="390" spans="1:16" ht="24.75" customHeight="1" hidden="1">
      <c r="A390" s="427">
        <v>1</v>
      </c>
      <c r="B390" s="428" t="s">
        <v>132</v>
      </c>
      <c r="C390" s="404">
        <f>D390+K390+L390</f>
        <v>2566605</v>
      </c>
      <c r="D390" s="404">
        <f>E390+F390+G390+H390+I390+J390</f>
        <v>891117</v>
      </c>
      <c r="E390" s="408">
        <v>322507</v>
      </c>
      <c r="F390" s="408">
        <v>0</v>
      </c>
      <c r="G390" s="408">
        <v>312410</v>
      </c>
      <c r="H390" s="408">
        <v>0</v>
      </c>
      <c r="I390" s="408">
        <v>256200</v>
      </c>
      <c r="J390" s="408">
        <v>0</v>
      </c>
      <c r="K390" s="408">
        <v>0</v>
      </c>
      <c r="L390" s="408">
        <v>1675488</v>
      </c>
      <c r="M390" s="408" t="e">
        <f>'03'!#REF!+'04'!#REF!</f>
        <v>#REF!</v>
      </c>
      <c r="N390" s="408" t="e">
        <f aca="true" t="shared" si="91" ref="N390:N404">C390-M390</f>
        <v>#REF!</v>
      </c>
      <c r="O390" s="408" t="e">
        <f>'07'!#REF!</f>
        <v>#REF!</v>
      </c>
      <c r="P390" s="408" t="e">
        <f aca="true" t="shared" si="92" ref="P390:P404">C390-O390</f>
        <v>#REF!</v>
      </c>
    </row>
    <row r="391" spans="1:16" ht="24.75" customHeight="1" hidden="1">
      <c r="A391" s="427">
        <v>2</v>
      </c>
      <c r="B391" s="428" t="s">
        <v>133</v>
      </c>
      <c r="C391" s="404">
        <f>D391+K391+L391</f>
        <v>4394719</v>
      </c>
      <c r="D391" s="404">
        <f>E391+F391+G391+H391+I391+J391</f>
        <v>269369</v>
      </c>
      <c r="E391" s="408">
        <v>9142</v>
      </c>
      <c r="F391" s="408">
        <v>0</v>
      </c>
      <c r="G391" s="408">
        <v>70000</v>
      </c>
      <c r="H391" s="408">
        <v>109701</v>
      </c>
      <c r="I391" s="408">
        <v>22151</v>
      </c>
      <c r="J391" s="408">
        <v>58375</v>
      </c>
      <c r="K391" s="408">
        <v>0</v>
      </c>
      <c r="L391" s="408">
        <v>4125350</v>
      </c>
      <c r="M391" s="408" t="e">
        <f>'03'!#REF!+'04'!#REF!</f>
        <v>#REF!</v>
      </c>
      <c r="N391" s="408" t="e">
        <f t="shared" si="91"/>
        <v>#REF!</v>
      </c>
      <c r="O391" s="408" t="e">
        <f>'07'!#REF!</f>
        <v>#REF!</v>
      </c>
      <c r="P391" s="408" t="e">
        <f t="shared" si="92"/>
        <v>#REF!</v>
      </c>
    </row>
    <row r="392" spans="1:16" ht="24.75" customHeight="1" hidden="1">
      <c r="A392" s="394" t="s">
        <v>1</v>
      </c>
      <c r="B392" s="395" t="s">
        <v>134</v>
      </c>
      <c r="C392" s="404">
        <f>D392+K392+L392</f>
        <v>950</v>
      </c>
      <c r="D392" s="404">
        <f>E392+F392+G392+H392+I392+J392</f>
        <v>950</v>
      </c>
      <c r="E392" s="408">
        <v>200</v>
      </c>
      <c r="F392" s="408">
        <v>0</v>
      </c>
      <c r="G392" s="408">
        <v>0</v>
      </c>
      <c r="H392" s="408">
        <v>0</v>
      </c>
      <c r="I392" s="408">
        <v>750</v>
      </c>
      <c r="J392" s="408">
        <v>0</v>
      </c>
      <c r="K392" s="408">
        <v>0</v>
      </c>
      <c r="L392" s="408">
        <v>0</v>
      </c>
      <c r="M392" s="408" t="e">
        <f>'03'!#REF!+'04'!#REF!</f>
        <v>#REF!</v>
      </c>
      <c r="N392" s="408" t="e">
        <f t="shared" si="91"/>
        <v>#REF!</v>
      </c>
      <c r="O392" s="408" t="e">
        <f>'07'!#REF!</f>
        <v>#REF!</v>
      </c>
      <c r="P392" s="408" t="e">
        <f t="shared" si="92"/>
        <v>#REF!</v>
      </c>
    </row>
    <row r="393" spans="1:16" ht="24.75" customHeight="1" hidden="1">
      <c r="A393" s="394" t="s">
        <v>9</v>
      </c>
      <c r="B393" s="395" t="s">
        <v>135</v>
      </c>
      <c r="C393" s="404">
        <f>D393+K393+L393</f>
        <v>0</v>
      </c>
      <c r="D393" s="404">
        <f>E393+F393+G393+H393+I393+J393</f>
        <v>0</v>
      </c>
      <c r="E393" s="408">
        <v>0</v>
      </c>
      <c r="F393" s="408">
        <v>0</v>
      </c>
      <c r="G393" s="408">
        <v>0</v>
      </c>
      <c r="H393" s="408">
        <v>0</v>
      </c>
      <c r="I393" s="408">
        <v>0</v>
      </c>
      <c r="J393" s="408">
        <v>0</v>
      </c>
      <c r="K393" s="408">
        <v>0</v>
      </c>
      <c r="L393" s="408">
        <v>0</v>
      </c>
      <c r="M393" s="408" t="e">
        <f>'03'!#REF!+'04'!#REF!</f>
        <v>#REF!</v>
      </c>
      <c r="N393" s="408" t="e">
        <f t="shared" si="91"/>
        <v>#REF!</v>
      </c>
      <c r="O393" s="408" t="e">
        <f>'07'!#REF!</f>
        <v>#REF!</v>
      </c>
      <c r="P393" s="408" t="e">
        <f t="shared" si="92"/>
        <v>#REF!</v>
      </c>
    </row>
    <row r="394" spans="1:16" ht="24.75" customHeight="1" hidden="1">
      <c r="A394" s="394" t="s">
        <v>136</v>
      </c>
      <c r="B394" s="395" t="s">
        <v>137</v>
      </c>
      <c r="C394" s="404">
        <f>C395+C404</f>
        <v>6960374</v>
      </c>
      <c r="D394" s="404">
        <f aca="true" t="shared" si="93" ref="D394:L394">D395+D404</f>
        <v>1159536</v>
      </c>
      <c r="E394" s="404">
        <f t="shared" si="93"/>
        <v>331449</v>
      </c>
      <c r="F394" s="404">
        <f t="shared" si="93"/>
        <v>0</v>
      </c>
      <c r="G394" s="404">
        <f t="shared" si="93"/>
        <v>382410</v>
      </c>
      <c r="H394" s="404">
        <f t="shared" si="93"/>
        <v>109701</v>
      </c>
      <c r="I394" s="404">
        <f t="shared" si="93"/>
        <v>277601</v>
      </c>
      <c r="J394" s="404">
        <f t="shared" si="93"/>
        <v>58375</v>
      </c>
      <c r="K394" s="404">
        <f t="shared" si="93"/>
        <v>0</v>
      </c>
      <c r="L394" s="404">
        <f t="shared" si="93"/>
        <v>5800838</v>
      </c>
      <c r="M394" s="404" t="e">
        <f>'03'!#REF!+'04'!#REF!</f>
        <v>#REF!</v>
      </c>
      <c r="N394" s="404" t="e">
        <f t="shared" si="91"/>
        <v>#REF!</v>
      </c>
      <c r="O394" s="404" t="e">
        <f>'07'!#REF!</f>
        <v>#REF!</v>
      </c>
      <c r="P394" s="404" t="e">
        <f t="shared" si="92"/>
        <v>#REF!</v>
      </c>
    </row>
    <row r="395" spans="1:16" ht="24.75" customHeight="1" hidden="1">
      <c r="A395" s="394" t="s">
        <v>52</v>
      </c>
      <c r="B395" s="429" t="s">
        <v>138</v>
      </c>
      <c r="C395" s="404">
        <f>SUM(C396:C403)</f>
        <v>6284923</v>
      </c>
      <c r="D395" s="404">
        <f aca="true" t="shared" si="94" ref="D395:L395">SUM(D396:D403)</f>
        <v>484085</v>
      </c>
      <c r="E395" s="404">
        <f t="shared" si="94"/>
        <v>254828</v>
      </c>
      <c r="F395" s="404">
        <f t="shared" si="94"/>
        <v>0</v>
      </c>
      <c r="G395" s="404">
        <f t="shared" si="94"/>
        <v>83280</v>
      </c>
      <c r="H395" s="404">
        <f t="shared" si="94"/>
        <v>1201</v>
      </c>
      <c r="I395" s="404">
        <f t="shared" si="94"/>
        <v>86401</v>
      </c>
      <c r="J395" s="404">
        <f t="shared" si="94"/>
        <v>58375</v>
      </c>
      <c r="K395" s="404">
        <f t="shared" si="94"/>
        <v>0</v>
      </c>
      <c r="L395" s="404">
        <f t="shared" si="94"/>
        <v>5800838</v>
      </c>
      <c r="M395" s="404" t="e">
        <f>'03'!#REF!+'04'!#REF!</f>
        <v>#REF!</v>
      </c>
      <c r="N395" s="404" t="e">
        <f t="shared" si="91"/>
        <v>#REF!</v>
      </c>
      <c r="O395" s="404" t="e">
        <f>'07'!#REF!</f>
        <v>#REF!</v>
      </c>
      <c r="P395" s="404" t="e">
        <f t="shared" si="92"/>
        <v>#REF!</v>
      </c>
    </row>
    <row r="396" spans="1:16" ht="24.75" customHeight="1" hidden="1">
      <c r="A396" s="427" t="s">
        <v>54</v>
      </c>
      <c r="B396" s="428" t="s">
        <v>139</v>
      </c>
      <c r="C396" s="404">
        <f aca="true" t="shared" si="95" ref="C396:C404">D396+K396+L396</f>
        <v>88177</v>
      </c>
      <c r="D396" s="404">
        <f aca="true" t="shared" si="96" ref="D396:D404">E396+F396+G396+H396+I396+J396</f>
        <v>75577</v>
      </c>
      <c r="E396" s="408">
        <v>4500</v>
      </c>
      <c r="F396" s="408">
        <v>0</v>
      </c>
      <c r="G396" s="408">
        <v>10000</v>
      </c>
      <c r="H396" s="408">
        <v>1201</v>
      </c>
      <c r="I396" s="408">
        <v>1501</v>
      </c>
      <c r="J396" s="408">
        <v>58375</v>
      </c>
      <c r="K396" s="408">
        <v>0</v>
      </c>
      <c r="L396" s="408">
        <v>12600</v>
      </c>
      <c r="M396" s="408" t="e">
        <f>'03'!#REF!+'04'!#REF!</f>
        <v>#REF!</v>
      </c>
      <c r="N396" s="408" t="e">
        <f t="shared" si="91"/>
        <v>#REF!</v>
      </c>
      <c r="O396" s="408" t="e">
        <f>'07'!#REF!</f>
        <v>#REF!</v>
      </c>
      <c r="P396" s="408" t="e">
        <f t="shared" si="92"/>
        <v>#REF!</v>
      </c>
    </row>
    <row r="397" spans="1:16" ht="24.75" customHeight="1" hidden="1">
      <c r="A397" s="427" t="s">
        <v>55</v>
      </c>
      <c r="B397" s="428" t="s">
        <v>140</v>
      </c>
      <c r="C397" s="404">
        <f t="shared" si="95"/>
        <v>0</v>
      </c>
      <c r="D397" s="404">
        <f t="shared" si="96"/>
        <v>0</v>
      </c>
      <c r="E397" s="408">
        <v>0</v>
      </c>
      <c r="F397" s="408">
        <v>0</v>
      </c>
      <c r="G397" s="408">
        <v>0</v>
      </c>
      <c r="H397" s="408">
        <v>0</v>
      </c>
      <c r="I397" s="408">
        <v>0</v>
      </c>
      <c r="J397" s="408">
        <v>0</v>
      </c>
      <c r="K397" s="408">
        <v>0</v>
      </c>
      <c r="L397" s="408">
        <v>0</v>
      </c>
      <c r="M397" s="408" t="e">
        <f>'03'!#REF!+'04'!#REF!</f>
        <v>#REF!</v>
      </c>
      <c r="N397" s="408" t="e">
        <f t="shared" si="91"/>
        <v>#REF!</v>
      </c>
      <c r="O397" s="408" t="e">
        <f>'07'!#REF!</f>
        <v>#REF!</v>
      </c>
      <c r="P397" s="408" t="e">
        <f t="shared" si="92"/>
        <v>#REF!</v>
      </c>
    </row>
    <row r="398" spans="1:16" ht="24.75" customHeight="1" hidden="1">
      <c r="A398" s="427" t="s">
        <v>141</v>
      </c>
      <c r="B398" s="428" t="s">
        <v>201</v>
      </c>
      <c r="C398" s="404">
        <f t="shared" si="95"/>
        <v>4500</v>
      </c>
      <c r="D398" s="404">
        <f t="shared" si="96"/>
        <v>4500</v>
      </c>
      <c r="E398" s="408">
        <v>0</v>
      </c>
      <c r="F398" s="408">
        <v>0</v>
      </c>
      <c r="G398" s="408">
        <v>4500</v>
      </c>
      <c r="H398" s="408">
        <v>0</v>
      </c>
      <c r="I398" s="408">
        <v>0</v>
      </c>
      <c r="J398" s="408">
        <v>0</v>
      </c>
      <c r="K398" s="408">
        <v>0</v>
      </c>
      <c r="L398" s="408">
        <v>0</v>
      </c>
      <c r="M398" s="408" t="e">
        <f>'03'!#REF!</f>
        <v>#REF!</v>
      </c>
      <c r="N398" s="408" t="e">
        <f t="shared" si="91"/>
        <v>#REF!</v>
      </c>
      <c r="O398" s="408" t="e">
        <f>'07'!#REF!</f>
        <v>#REF!</v>
      </c>
      <c r="P398" s="408" t="e">
        <f t="shared" si="92"/>
        <v>#REF!</v>
      </c>
    </row>
    <row r="399" spans="1:16" ht="24.75" customHeight="1" hidden="1">
      <c r="A399" s="427" t="s">
        <v>143</v>
      </c>
      <c r="B399" s="428" t="s">
        <v>142</v>
      </c>
      <c r="C399" s="404">
        <f t="shared" si="95"/>
        <v>4418051</v>
      </c>
      <c r="D399" s="404">
        <f t="shared" si="96"/>
        <v>108583</v>
      </c>
      <c r="E399" s="408">
        <v>10903</v>
      </c>
      <c r="F399" s="408">
        <v>0</v>
      </c>
      <c r="G399" s="408">
        <v>61780</v>
      </c>
      <c r="H399" s="408">
        <v>0</v>
      </c>
      <c r="I399" s="408">
        <v>35900</v>
      </c>
      <c r="J399" s="408">
        <v>0</v>
      </c>
      <c r="K399" s="408">
        <v>0</v>
      </c>
      <c r="L399" s="408">
        <v>4309468</v>
      </c>
      <c r="M399" s="408" t="e">
        <f>'03'!#REF!+'04'!#REF!</f>
        <v>#REF!</v>
      </c>
      <c r="N399" s="408" t="e">
        <f t="shared" si="91"/>
        <v>#REF!</v>
      </c>
      <c r="O399" s="408" t="e">
        <f>'07'!#REF!</f>
        <v>#REF!</v>
      </c>
      <c r="P399" s="408" t="e">
        <f t="shared" si="92"/>
        <v>#REF!</v>
      </c>
    </row>
    <row r="400" spans="1:16" ht="24.75" customHeight="1" hidden="1">
      <c r="A400" s="427" t="s">
        <v>145</v>
      </c>
      <c r="B400" s="428" t="s">
        <v>144</v>
      </c>
      <c r="C400" s="404">
        <f t="shared" si="95"/>
        <v>50472</v>
      </c>
      <c r="D400" s="404">
        <f t="shared" si="96"/>
        <v>50472</v>
      </c>
      <c r="E400" s="408">
        <v>1472</v>
      </c>
      <c r="F400" s="408">
        <v>0</v>
      </c>
      <c r="G400" s="408">
        <v>0</v>
      </c>
      <c r="H400" s="408">
        <v>0</v>
      </c>
      <c r="I400" s="408">
        <v>49000</v>
      </c>
      <c r="J400" s="408">
        <v>0</v>
      </c>
      <c r="K400" s="408">
        <v>0</v>
      </c>
      <c r="L400" s="408">
        <v>0</v>
      </c>
      <c r="M400" s="408" t="e">
        <f>'03'!#REF!+'04'!#REF!</f>
        <v>#REF!</v>
      </c>
      <c r="N400" s="408" t="e">
        <f t="shared" si="91"/>
        <v>#REF!</v>
      </c>
      <c r="O400" s="408" t="e">
        <f>'07'!#REF!</f>
        <v>#REF!</v>
      </c>
      <c r="P400" s="408" t="e">
        <f t="shared" si="92"/>
        <v>#REF!</v>
      </c>
    </row>
    <row r="401" spans="1:16" ht="24.75" customHeight="1" hidden="1">
      <c r="A401" s="427" t="s">
        <v>147</v>
      </c>
      <c r="B401" s="428" t="s">
        <v>146</v>
      </c>
      <c r="C401" s="404">
        <f t="shared" si="95"/>
        <v>0</v>
      </c>
      <c r="D401" s="404">
        <f t="shared" si="96"/>
        <v>0</v>
      </c>
      <c r="E401" s="408">
        <v>0</v>
      </c>
      <c r="F401" s="408">
        <v>0</v>
      </c>
      <c r="G401" s="408">
        <v>0</v>
      </c>
      <c r="H401" s="408">
        <v>0</v>
      </c>
      <c r="I401" s="408">
        <v>0</v>
      </c>
      <c r="J401" s="408">
        <v>0</v>
      </c>
      <c r="K401" s="408">
        <v>0</v>
      </c>
      <c r="L401" s="408">
        <v>0</v>
      </c>
      <c r="M401" s="408" t="e">
        <f>'03'!#REF!+'04'!#REF!</f>
        <v>#REF!</v>
      </c>
      <c r="N401" s="408" t="e">
        <f t="shared" si="91"/>
        <v>#REF!</v>
      </c>
      <c r="O401" s="408" t="e">
        <f>'07'!#REF!</f>
        <v>#REF!</v>
      </c>
      <c r="P401" s="408" t="e">
        <f t="shared" si="92"/>
        <v>#REF!</v>
      </c>
    </row>
    <row r="402" spans="1:16" ht="24.75" customHeight="1" hidden="1">
      <c r="A402" s="427" t="s">
        <v>149</v>
      </c>
      <c r="B402" s="430" t="s">
        <v>148</v>
      </c>
      <c r="C402" s="404">
        <f t="shared" si="95"/>
        <v>0</v>
      </c>
      <c r="D402" s="404">
        <f t="shared" si="96"/>
        <v>0</v>
      </c>
      <c r="E402" s="408">
        <v>0</v>
      </c>
      <c r="F402" s="408">
        <v>0</v>
      </c>
      <c r="G402" s="408">
        <v>0</v>
      </c>
      <c r="H402" s="408">
        <v>0</v>
      </c>
      <c r="I402" s="408">
        <v>0</v>
      </c>
      <c r="J402" s="408">
        <v>0</v>
      </c>
      <c r="K402" s="408">
        <v>0</v>
      </c>
      <c r="L402" s="408">
        <v>0</v>
      </c>
      <c r="M402" s="408" t="e">
        <f>'03'!#REF!+'04'!#REF!</f>
        <v>#REF!</v>
      </c>
      <c r="N402" s="408" t="e">
        <f t="shared" si="91"/>
        <v>#REF!</v>
      </c>
      <c r="O402" s="408" t="e">
        <f>'07'!#REF!</f>
        <v>#REF!</v>
      </c>
      <c r="P402" s="408" t="e">
        <f t="shared" si="92"/>
        <v>#REF!</v>
      </c>
    </row>
    <row r="403" spans="1:16" ht="24.75" customHeight="1" hidden="1">
      <c r="A403" s="427" t="s">
        <v>185</v>
      </c>
      <c r="B403" s="428" t="s">
        <v>150</v>
      </c>
      <c r="C403" s="404">
        <f t="shared" si="95"/>
        <v>1723723</v>
      </c>
      <c r="D403" s="404">
        <f t="shared" si="96"/>
        <v>244953</v>
      </c>
      <c r="E403" s="408">
        <v>237953</v>
      </c>
      <c r="F403" s="408">
        <v>0</v>
      </c>
      <c r="G403" s="408">
        <v>7000</v>
      </c>
      <c r="H403" s="408">
        <v>0</v>
      </c>
      <c r="I403" s="408">
        <v>0</v>
      </c>
      <c r="J403" s="408">
        <v>0</v>
      </c>
      <c r="K403" s="408">
        <v>0</v>
      </c>
      <c r="L403" s="408">
        <v>1478770</v>
      </c>
      <c r="M403" s="408" t="e">
        <f>'03'!#REF!+'04'!#REF!</f>
        <v>#REF!</v>
      </c>
      <c r="N403" s="408" t="e">
        <f t="shared" si="91"/>
        <v>#REF!</v>
      </c>
      <c r="O403" s="408" t="e">
        <f>'07'!#REF!</f>
        <v>#REF!</v>
      </c>
      <c r="P403" s="408" t="e">
        <f t="shared" si="92"/>
        <v>#REF!</v>
      </c>
    </row>
    <row r="404" spans="1:16" ht="24.75" customHeight="1" hidden="1">
      <c r="A404" s="394" t="s">
        <v>53</v>
      </c>
      <c r="B404" s="395" t="s">
        <v>151</v>
      </c>
      <c r="C404" s="404">
        <f t="shared" si="95"/>
        <v>675451</v>
      </c>
      <c r="D404" s="404">
        <f t="shared" si="96"/>
        <v>675451</v>
      </c>
      <c r="E404" s="408">
        <v>76621</v>
      </c>
      <c r="F404" s="408">
        <v>0</v>
      </c>
      <c r="G404" s="408">
        <v>299130</v>
      </c>
      <c r="H404" s="408">
        <v>108500</v>
      </c>
      <c r="I404" s="408">
        <v>191200</v>
      </c>
      <c r="J404" s="408">
        <v>0</v>
      </c>
      <c r="K404" s="408">
        <v>0</v>
      </c>
      <c r="L404" s="408">
        <v>0</v>
      </c>
      <c r="M404" s="404" t="e">
        <f>'03'!#REF!+'04'!#REF!</f>
        <v>#REF!</v>
      </c>
      <c r="N404" s="404" t="e">
        <f t="shared" si="91"/>
        <v>#REF!</v>
      </c>
      <c r="O404" s="404" t="e">
        <f>'07'!#REF!</f>
        <v>#REF!</v>
      </c>
      <c r="P404" s="404" t="e">
        <f t="shared" si="92"/>
        <v>#REF!</v>
      </c>
    </row>
    <row r="405" spans="1:16" ht="24.75" customHeight="1" hidden="1">
      <c r="A405" s="460" t="s">
        <v>76</v>
      </c>
      <c r="B405" s="487" t="s">
        <v>214</v>
      </c>
      <c r="C405" s="471">
        <f>(C396+C397+C398)/C395</f>
        <v>0.014745924492631016</v>
      </c>
      <c r="D405" s="396">
        <f aca="true" t="shared" si="97" ref="D405:L405">(D396+D397+D398)/D395</f>
        <v>0.16541929619798176</v>
      </c>
      <c r="E405" s="410">
        <f t="shared" si="97"/>
        <v>0.017658969971902617</v>
      </c>
      <c r="F405" s="410" t="e">
        <f t="shared" si="97"/>
        <v>#DIV/0!</v>
      </c>
      <c r="G405" s="410">
        <f t="shared" si="97"/>
        <v>0.17411143131604226</v>
      </c>
      <c r="H405" s="410">
        <f t="shared" si="97"/>
        <v>1</v>
      </c>
      <c r="I405" s="410">
        <f t="shared" si="97"/>
        <v>0.01737248411476719</v>
      </c>
      <c r="J405" s="410">
        <f t="shared" si="97"/>
        <v>1</v>
      </c>
      <c r="K405" s="410" t="e">
        <f t="shared" si="97"/>
        <v>#DIV/0!</v>
      </c>
      <c r="L405" s="410">
        <f t="shared" si="97"/>
        <v>0.0021720999621089227</v>
      </c>
      <c r="M405" s="421"/>
      <c r="N405" s="488"/>
      <c r="O405" s="488"/>
      <c r="P405" s="488"/>
    </row>
    <row r="406" spans="1:16" ht="17.25" hidden="1">
      <c r="A406" s="1209" t="s">
        <v>499</v>
      </c>
      <c r="B406" s="1209"/>
      <c r="C406" s="408">
        <f>C389-C392-C393-C394</f>
        <v>0</v>
      </c>
      <c r="D406" s="408">
        <f aca="true" t="shared" si="98" ref="D406:L406">D389-D392-D393-D394</f>
        <v>0</v>
      </c>
      <c r="E406" s="408">
        <f t="shared" si="98"/>
        <v>0</v>
      </c>
      <c r="F406" s="408">
        <f t="shared" si="98"/>
        <v>0</v>
      </c>
      <c r="G406" s="408">
        <f t="shared" si="98"/>
        <v>0</v>
      </c>
      <c r="H406" s="408">
        <f t="shared" si="98"/>
        <v>0</v>
      </c>
      <c r="I406" s="408">
        <f t="shared" si="98"/>
        <v>0</v>
      </c>
      <c r="J406" s="408">
        <f t="shared" si="98"/>
        <v>0</v>
      </c>
      <c r="K406" s="408">
        <f t="shared" si="98"/>
        <v>0</v>
      </c>
      <c r="L406" s="408">
        <f t="shared" si="98"/>
        <v>0</v>
      </c>
      <c r="M406" s="421"/>
      <c r="N406" s="488"/>
      <c r="O406" s="488"/>
      <c r="P406" s="488"/>
    </row>
    <row r="407" spans="1:16" ht="17.25" hidden="1">
      <c r="A407" s="1210" t="s">
        <v>500</v>
      </c>
      <c r="B407" s="1210"/>
      <c r="C407" s="408">
        <f>C394-C395-C404</f>
        <v>0</v>
      </c>
      <c r="D407" s="408">
        <f aca="true" t="shared" si="99" ref="D407:L407">D394-D395-D404</f>
        <v>0</v>
      </c>
      <c r="E407" s="408">
        <f t="shared" si="99"/>
        <v>0</v>
      </c>
      <c r="F407" s="408">
        <f t="shared" si="99"/>
        <v>0</v>
      </c>
      <c r="G407" s="408">
        <f t="shared" si="99"/>
        <v>0</v>
      </c>
      <c r="H407" s="408">
        <f t="shared" si="99"/>
        <v>0</v>
      </c>
      <c r="I407" s="408">
        <f t="shared" si="99"/>
        <v>0</v>
      </c>
      <c r="J407" s="408">
        <f t="shared" si="99"/>
        <v>0</v>
      </c>
      <c r="K407" s="408">
        <f t="shared" si="99"/>
        <v>0</v>
      </c>
      <c r="L407" s="408">
        <f t="shared" si="99"/>
        <v>0</v>
      </c>
      <c r="M407" s="421"/>
      <c r="N407" s="488"/>
      <c r="O407" s="488"/>
      <c r="P407" s="488"/>
    </row>
    <row r="408" spans="1:16" ht="18.75" hidden="1">
      <c r="A408" s="473"/>
      <c r="B408" s="489" t="s">
        <v>520</v>
      </c>
      <c r="C408" s="489"/>
      <c r="D408" s="463"/>
      <c r="E408" s="463"/>
      <c r="F408" s="463"/>
      <c r="G408" s="1212" t="s">
        <v>520</v>
      </c>
      <c r="H408" s="1212"/>
      <c r="I408" s="1212"/>
      <c r="J408" s="1212"/>
      <c r="K408" s="1212"/>
      <c r="L408" s="1212"/>
      <c r="M408" s="476"/>
      <c r="N408" s="476"/>
      <c r="O408" s="476"/>
      <c r="P408" s="476"/>
    </row>
    <row r="409" spans="1:16" ht="18.75" hidden="1">
      <c r="A409" s="1251" t="s">
        <v>4</v>
      </c>
      <c r="B409" s="1251"/>
      <c r="C409" s="1251"/>
      <c r="D409" s="1251"/>
      <c r="E409" s="463"/>
      <c r="F409" s="463"/>
      <c r="G409" s="490"/>
      <c r="H409" s="1253" t="s">
        <v>521</v>
      </c>
      <c r="I409" s="1253"/>
      <c r="J409" s="1253"/>
      <c r="K409" s="1253"/>
      <c r="L409" s="1253"/>
      <c r="M409" s="476"/>
      <c r="N409" s="476"/>
      <c r="O409" s="476"/>
      <c r="P409" s="476"/>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235" t="s">
        <v>33</v>
      </c>
      <c r="B426" s="1236"/>
      <c r="C426" s="472"/>
      <c r="D426" s="1227" t="s">
        <v>79</v>
      </c>
      <c r="E426" s="1227"/>
      <c r="F426" s="1227"/>
      <c r="G426" s="1227"/>
      <c r="H426" s="1227"/>
      <c r="I426" s="1227"/>
      <c r="J426" s="1227"/>
      <c r="K426" s="1238"/>
      <c r="L426" s="1238"/>
      <c r="M426" s="476"/>
    </row>
    <row r="427" spans="1:13" ht="16.5" hidden="1">
      <c r="A427" s="1189" t="s">
        <v>343</v>
      </c>
      <c r="B427" s="1189"/>
      <c r="C427" s="1189"/>
      <c r="D427" s="1227" t="s">
        <v>215</v>
      </c>
      <c r="E427" s="1227"/>
      <c r="F427" s="1227"/>
      <c r="G427" s="1227"/>
      <c r="H427" s="1227"/>
      <c r="I427" s="1227"/>
      <c r="J427" s="1227"/>
      <c r="K427" s="1237" t="s">
        <v>515</v>
      </c>
      <c r="L427" s="1237"/>
      <c r="M427" s="473"/>
    </row>
    <row r="428" spans="1:13" ht="16.5" hidden="1">
      <c r="A428" s="1189" t="s">
        <v>344</v>
      </c>
      <c r="B428" s="1189"/>
      <c r="C428" s="411"/>
      <c r="D428" s="1234" t="s">
        <v>11</v>
      </c>
      <c r="E428" s="1234"/>
      <c r="F428" s="1234"/>
      <c r="G428" s="1234"/>
      <c r="H428" s="1234"/>
      <c r="I428" s="1234"/>
      <c r="J428" s="1234"/>
      <c r="K428" s="1238"/>
      <c r="L428" s="1238"/>
      <c r="M428" s="476"/>
    </row>
    <row r="429" spans="1:13" ht="15.75" hidden="1">
      <c r="A429" s="432" t="s">
        <v>119</v>
      </c>
      <c r="B429" s="432"/>
      <c r="C429" s="417"/>
      <c r="D429" s="477"/>
      <c r="E429" s="477"/>
      <c r="F429" s="478"/>
      <c r="G429" s="478"/>
      <c r="H429" s="478"/>
      <c r="I429" s="478"/>
      <c r="J429" s="478"/>
      <c r="K429" s="1239"/>
      <c r="L429" s="1239"/>
      <c r="M429" s="473"/>
    </row>
    <row r="430" spans="1:13" ht="15.75" hidden="1">
      <c r="A430" s="477"/>
      <c r="B430" s="477" t="s">
        <v>94</v>
      </c>
      <c r="C430" s="477"/>
      <c r="D430" s="477"/>
      <c r="E430" s="477"/>
      <c r="F430" s="477"/>
      <c r="G430" s="477"/>
      <c r="H430" s="477"/>
      <c r="I430" s="477"/>
      <c r="J430" s="477"/>
      <c r="K430" s="1229"/>
      <c r="L430" s="1229"/>
      <c r="M430" s="473"/>
    </row>
    <row r="431" spans="1:13" ht="15.75" hidden="1">
      <c r="A431" s="837" t="s">
        <v>71</v>
      </c>
      <c r="B431" s="838"/>
      <c r="C431" s="1203" t="s">
        <v>38</v>
      </c>
      <c r="D431" s="1213" t="s">
        <v>338</v>
      </c>
      <c r="E431" s="1213"/>
      <c r="F431" s="1213"/>
      <c r="G431" s="1213"/>
      <c r="H431" s="1213"/>
      <c r="I431" s="1213"/>
      <c r="J431" s="1213"/>
      <c r="K431" s="1213"/>
      <c r="L431" s="1213"/>
      <c r="M431" s="476"/>
    </row>
    <row r="432" spans="1:13" ht="15.75" hidden="1">
      <c r="A432" s="839"/>
      <c r="B432" s="840"/>
      <c r="C432" s="1203"/>
      <c r="D432" s="1248" t="s">
        <v>206</v>
      </c>
      <c r="E432" s="1249"/>
      <c r="F432" s="1249"/>
      <c r="G432" s="1249"/>
      <c r="H432" s="1249"/>
      <c r="I432" s="1249"/>
      <c r="J432" s="1250"/>
      <c r="K432" s="1240" t="s">
        <v>207</v>
      </c>
      <c r="L432" s="1240" t="s">
        <v>208</v>
      </c>
      <c r="M432" s="473"/>
    </row>
    <row r="433" spans="1:13" ht="15.75" hidden="1">
      <c r="A433" s="839"/>
      <c r="B433" s="840"/>
      <c r="C433" s="1203"/>
      <c r="D433" s="1252" t="s">
        <v>37</v>
      </c>
      <c r="E433" s="1243" t="s">
        <v>7</v>
      </c>
      <c r="F433" s="1244"/>
      <c r="G433" s="1244"/>
      <c r="H433" s="1244"/>
      <c r="I433" s="1244"/>
      <c r="J433" s="1245"/>
      <c r="K433" s="1241"/>
      <c r="L433" s="1246"/>
      <c r="M433" s="473"/>
    </row>
    <row r="434" spans="1:16" ht="15.75" hidden="1">
      <c r="A434" s="1207"/>
      <c r="B434" s="1208"/>
      <c r="C434" s="1203"/>
      <c r="D434" s="1252"/>
      <c r="E434" s="479" t="s">
        <v>209</v>
      </c>
      <c r="F434" s="479" t="s">
        <v>210</v>
      </c>
      <c r="G434" s="479" t="s">
        <v>211</v>
      </c>
      <c r="H434" s="479" t="s">
        <v>212</v>
      </c>
      <c r="I434" s="479" t="s">
        <v>345</v>
      </c>
      <c r="J434" s="479" t="s">
        <v>213</v>
      </c>
      <c r="K434" s="1242"/>
      <c r="L434" s="1247"/>
      <c r="M434" s="1201" t="s">
        <v>501</v>
      </c>
      <c r="N434" s="1201"/>
      <c r="O434" s="1201"/>
      <c r="P434" s="1201"/>
    </row>
    <row r="435" spans="1:16" ht="15" hidden="1">
      <c r="A435" s="1205" t="s">
        <v>6</v>
      </c>
      <c r="B435" s="1206"/>
      <c r="C435" s="480">
        <v>1</v>
      </c>
      <c r="D435" s="481">
        <v>2</v>
      </c>
      <c r="E435" s="480">
        <v>3</v>
      </c>
      <c r="F435" s="481">
        <v>4</v>
      </c>
      <c r="G435" s="480">
        <v>5</v>
      </c>
      <c r="H435" s="481">
        <v>6</v>
      </c>
      <c r="I435" s="480">
        <v>7</v>
      </c>
      <c r="J435" s="481">
        <v>8</v>
      </c>
      <c r="K435" s="480">
        <v>9</v>
      </c>
      <c r="L435" s="481">
        <v>10</v>
      </c>
      <c r="M435" s="482" t="s">
        <v>502</v>
      </c>
      <c r="N435" s="483" t="s">
        <v>505</v>
      </c>
      <c r="O435" s="483" t="s">
        <v>503</v>
      </c>
      <c r="P435" s="483" t="s">
        <v>504</v>
      </c>
    </row>
    <row r="436" spans="1:16" ht="24.75" customHeight="1" hidden="1">
      <c r="A436" s="424" t="s">
        <v>0</v>
      </c>
      <c r="B436" s="425" t="s">
        <v>131</v>
      </c>
      <c r="C436" s="404">
        <f>C437+C438</f>
        <v>5449092</v>
      </c>
      <c r="D436" s="404">
        <f aca="true" t="shared" si="100" ref="D436:L436">D437+D438</f>
        <v>447871</v>
      </c>
      <c r="E436" s="404">
        <f t="shared" si="100"/>
        <v>262468</v>
      </c>
      <c r="F436" s="404">
        <f t="shared" si="100"/>
        <v>0</v>
      </c>
      <c r="G436" s="404">
        <f t="shared" si="100"/>
        <v>115140</v>
      </c>
      <c r="H436" s="404">
        <f t="shared" si="100"/>
        <v>16950</v>
      </c>
      <c r="I436" s="404">
        <f t="shared" si="100"/>
        <v>21311</v>
      </c>
      <c r="J436" s="404">
        <f t="shared" si="100"/>
        <v>32002</v>
      </c>
      <c r="K436" s="404">
        <f t="shared" si="100"/>
        <v>0</v>
      </c>
      <c r="L436" s="404">
        <f t="shared" si="100"/>
        <v>5001221</v>
      </c>
      <c r="M436" s="404" t="e">
        <f>'03'!#REF!+'04'!#REF!</f>
        <v>#REF!</v>
      </c>
      <c r="N436" s="404" t="e">
        <f>C436-M436</f>
        <v>#REF!</v>
      </c>
      <c r="O436" s="404" t="e">
        <f>'07'!#REF!</f>
        <v>#REF!</v>
      </c>
      <c r="P436" s="404" t="e">
        <f>C436-O436</f>
        <v>#REF!</v>
      </c>
    </row>
    <row r="437" spans="1:16" ht="24.75" customHeight="1" hidden="1">
      <c r="A437" s="427">
        <v>1</v>
      </c>
      <c r="B437" s="428" t="s">
        <v>132</v>
      </c>
      <c r="C437" s="404">
        <f>D437+K437+L437</f>
        <v>4888044</v>
      </c>
      <c r="D437" s="404">
        <f>E437+F437+G437+H437+I437+J437</f>
        <v>376330</v>
      </c>
      <c r="E437" s="408">
        <v>238379</v>
      </c>
      <c r="F437" s="408"/>
      <c r="G437" s="408">
        <v>115140</v>
      </c>
      <c r="H437" s="408">
        <v>1500</v>
      </c>
      <c r="I437" s="408">
        <v>21311</v>
      </c>
      <c r="J437" s="408"/>
      <c r="K437" s="408"/>
      <c r="L437" s="408">
        <v>4511714</v>
      </c>
      <c r="M437" s="408" t="e">
        <f>'03'!#REF!+'04'!#REF!</f>
        <v>#REF!</v>
      </c>
      <c r="N437" s="408" t="e">
        <f aca="true" t="shared" si="101" ref="N437:N451">C437-M437</f>
        <v>#REF!</v>
      </c>
      <c r="O437" s="408" t="e">
        <f>'07'!#REF!</f>
        <v>#REF!</v>
      </c>
      <c r="P437" s="408" t="e">
        <f aca="true" t="shared" si="102" ref="P437:P451">C437-O437</f>
        <v>#REF!</v>
      </c>
    </row>
    <row r="438" spans="1:16" ht="24.75" customHeight="1" hidden="1">
      <c r="A438" s="427">
        <v>2</v>
      </c>
      <c r="B438" s="428" t="s">
        <v>133</v>
      </c>
      <c r="C438" s="404">
        <f>D438+K438+L438</f>
        <v>561048</v>
      </c>
      <c r="D438" s="404">
        <f>E438+F438+G438+H438+I438+J438</f>
        <v>71541</v>
      </c>
      <c r="E438" s="408">
        <v>24089</v>
      </c>
      <c r="F438" s="408">
        <v>0</v>
      </c>
      <c r="G438" s="408">
        <v>0</v>
      </c>
      <c r="H438" s="408">
        <v>15450</v>
      </c>
      <c r="I438" s="408">
        <v>0</v>
      </c>
      <c r="J438" s="408">
        <v>32002</v>
      </c>
      <c r="K438" s="408">
        <v>0</v>
      </c>
      <c r="L438" s="408">
        <v>489507</v>
      </c>
      <c r="M438" s="408" t="e">
        <f>'03'!#REF!+'04'!#REF!</f>
        <v>#REF!</v>
      </c>
      <c r="N438" s="408" t="e">
        <f t="shared" si="101"/>
        <v>#REF!</v>
      </c>
      <c r="O438" s="408" t="e">
        <f>'07'!#REF!</f>
        <v>#REF!</v>
      </c>
      <c r="P438" s="408" t="e">
        <f t="shared" si="102"/>
        <v>#REF!</v>
      </c>
    </row>
    <row r="439" spans="1:16" ht="24.75" customHeight="1" hidden="1">
      <c r="A439" s="394" t="s">
        <v>1</v>
      </c>
      <c r="B439" s="395" t="s">
        <v>134</v>
      </c>
      <c r="C439" s="404">
        <f>D439+K439+L439</f>
        <v>200</v>
      </c>
      <c r="D439" s="404">
        <f>E439+F439+G439+H439+I439+J439</f>
        <v>200</v>
      </c>
      <c r="E439" s="408">
        <v>200</v>
      </c>
      <c r="F439" s="408">
        <v>0</v>
      </c>
      <c r="G439" s="408">
        <v>0</v>
      </c>
      <c r="H439" s="408">
        <v>0</v>
      </c>
      <c r="I439" s="408">
        <v>0</v>
      </c>
      <c r="J439" s="408">
        <v>0</v>
      </c>
      <c r="K439" s="408">
        <v>0</v>
      </c>
      <c r="L439" s="408">
        <v>0</v>
      </c>
      <c r="M439" s="408" t="e">
        <f>'03'!#REF!+'04'!#REF!</f>
        <v>#REF!</v>
      </c>
      <c r="N439" s="408" t="e">
        <f t="shared" si="101"/>
        <v>#REF!</v>
      </c>
      <c r="O439" s="408" t="e">
        <f>'07'!#REF!</f>
        <v>#REF!</v>
      </c>
      <c r="P439" s="408" t="e">
        <f t="shared" si="102"/>
        <v>#REF!</v>
      </c>
    </row>
    <row r="440" spans="1:16" ht="24.75" customHeight="1" hidden="1">
      <c r="A440" s="394" t="s">
        <v>9</v>
      </c>
      <c r="B440" s="395" t="s">
        <v>135</v>
      </c>
      <c r="C440" s="404">
        <f>D440+K440+L440</f>
        <v>0</v>
      </c>
      <c r="D440" s="404">
        <f>E440+F440+G440+H440+I440+J440</f>
        <v>0</v>
      </c>
      <c r="E440" s="408">
        <v>0</v>
      </c>
      <c r="F440" s="408">
        <v>0</v>
      </c>
      <c r="G440" s="408">
        <v>0</v>
      </c>
      <c r="H440" s="408">
        <v>0</v>
      </c>
      <c r="I440" s="408">
        <v>0</v>
      </c>
      <c r="J440" s="408">
        <v>0</v>
      </c>
      <c r="K440" s="408">
        <v>0</v>
      </c>
      <c r="L440" s="408">
        <v>0</v>
      </c>
      <c r="M440" s="408" t="e">
        <f>'03'!#REF!+'04'!#REF!</f>
        <v>#REF!</v>
      </c>
      <c r="N440" s="408" t="e">
        <f t="shared" si="101"/>
        <v>#REF!</v>
      </c>
      <c r="O440" s="408" t="e">
        <f>'07'!#REF!</f>
        <v>#REF!</v>
      </c>
      <c r="P440" s="408" t="e">
        <f t="shared" si="102"/>
        <v>#REF!</v>
      </c>
    </row>
    <row r="441" spans="1:16" ht="24.75" customHeight="1" hidden="1">
      <c r="A441" s="394" t="s">
        <v>136</v>
      </c>
      <c r="B441" s="395" t="s">
        <v>137</v>
      </c>
      <c r="C441" s="404">
        <f>C442+C451</f>
        <v>5448892</v>
      </c>
      <c r="D441" s="404">
        <f aca="true" t="shared" si="103" ref="D441:L441">D442+D451</f>
        <v>447671</v>
      </c>
      <c r="E441" s="404">
        <f t="shared" si="103"/>
        <v>262268</v>
      </c>
      <c r="F441" s="404">
        <f t="shared" si="103"/>
        <v>0</v>
      </c>
      <c r="G441" s="404">
        <f t="shared" si="103"/>
        <v>115140</v>
      </c>
      <c r="H441" s="404">
        <f t="shared" si="103"/>
        <v>16950</v>
      </c>
      <c r="I441" s="404">
        <f t="shared" si="103"/>
        <v>21311</v>
      </c>
      <c r="J441" s="404">
        <f t="shared" si="103"/>
        <v>32002</v>
      </c>
      <c r="K441" s="404">
        <f t="shared" si="103"/>
        <v>0</v>
      </c>
      <c r="L441" s="404">
        <f t="shared" si="103"/>
        <v>5001221</v>
      </c>
      <c r="M441" s="404" t="e">
        <f>'03'!#REF!+'04'!#REF!</f>
        <v>#REF!</v>
      </c>
      <c r="N441" s="404" t="e">
        <f t="shared" si="101"/>
        <v>#REF!</v>
      </c>
      <c r="O441" s="404" t="e">
        <f>'07'!#REF!</f>
        <v>#REF!</v>
      </c>
      <c r="P441" s="404" t="e">
        <f t="shared" si="102"/>
        <v>#REF!</v>
      </c>
    </row>
    <row r="442" spans="1:16" ht="24.75" customHeight="1" hidden="1">
      <c r="A442" s="394" t="s">
        <v>52</v>
      </c>
      <c r="B442" s="429" t="s">
        <v>138</v>
      </c>
      <c r="C442" s="404">
        <f>SUM(C443:C450)</f>
        <v>5109785</v>
      </c>
      <c r="D442" s="404">
        <f aca="true" t="shared" si="104" ref="D442:L442">SUM(D443:D450)</f>
        <v>108564</v>
      </c>
      <c r="E442" s="404">
        <f t="shared" si="104"/>
        <v>56612</v>
      </c>
      <c r="F442" s="404">
        <f t="shared" si="104"/>
        <v>0</v>
      </c>
      <c r="G442" s="404">
        <f t="shared" si="104"/>
        <v>4500</v>
      </c>
      <c r="H442" s="404">
        <f t="shared" si="104"/>
        <v>15450</v>
      </c>
      <c r="I442" s="404">
        <f t="shared" si="104"/>
        <v>0</v>
      </c>
      <c r="J442" s="404">
        <f t="shared" si="104"/>
        <v>32002</v>
      </c>
      <c r="K442" s="404">
        <f t="shared" si="104"/>
        <v>0</v>
      </c>
      <c r="L442" s="404">
        <f t="shared" si="104"/>
        <v>5001221</v>
      </c>
      <c r="M442" s="404" t="e">
        <f>'03'!#REF!+'04'!#REF!</f>
        <v>#REF!</v>
      </c>
      <c r="N442" s="404" t="e">
        <f t="shared" si="101"/>
        <v>#REF!</v>
      </c>
      <c r="O442" s="404" t="e">
        <f>'07'!#REF!</f>
        <v>#REF!</v>
      </c>
      <c r="P442" s="404" t="e">
        <f t="shared" si="102"/>
        <v>#REF!</v>
      </c>
    </row>
    <row r="443" spans="1:16" ht="24.75" customHeight="1" hidden="1">
      <c r="A443" s="427" t="s">
        <v>54</v>
      </c>
      <c r="B443" s="428" t="s">
        <v>139</v>
      </c>
      <c r="C443" s="404">
        <f aca="true" t="shared" si="105" ref="C443:C451">D443+K443+L443</f>
        <v>96608</v>
      </c>
      <c r="D443" s="404">
        <f aca="true" t="shared" si="106" ref="D443:D451">E443+F443+G443+H443+I443+J443</f>
        <v>53844</v>
      </c>
      <c r="E443" s="408">
        <v>9692</v>
      </c>
      <c r="F443" s="408">
        <v>0</v>
      </c>
      <c r="G443" s="408">
        <v>0</v>
      </c>
      <c r="H443" s="408">
        <v>12150</v>
      </c>
      <c r="I443" s="408">
        <v>0</v>
      </c>
      <c r="J443" s="408">
        <v>32002</v>
      </c>
      <c r="K443" s="408">
        <v>0</v>
      </c>
      <c r="L443" s="408">
        <v>42764</v>
      </c>
      <c r="M443" s="408" t="e">
        <f>'03'!#REF!+'04'!#REF!</f>
        <v>#REF!</v>
      </c>
      <c r="N443" s="408" t="e">
        <f t="shared" si="101"/>
        <v>#REF!</v>
      </c>
      <c r="O443" s="408" t="e">
        <f>'07'!#REF!</f>
        <v>#REF!</v>
      </c>
      <c r="P443" s="408" t="e">
        <f t="shared" si="102"/>
        <v>#REF!</v>
      </c>
    </row>
    <row r="444" spans="1:16" ht="24.75" customHeight="1" hidden="1">
      <c r="A444" s="427" t="s">
        <v>55</v>
      </c>
      <c r="B444" s="428" t="s">
        <v>140</v>
      </c>
      <c r="C444" s="404">
        <f t="shared" si="105"/>
        <v>0</v>
      </c>
      <c r="D444" s="404">
        <f t="shared" si="106"/>
        <v>0</v>
      </c>
      <c r="E444" s="408">
        <v>0</v>
      </c>
      <c r="F444" s="408">
        <v>0</v>
      </c>
      <c r="G444" s="408">
        <v>0</v>
      </c>
      <c r="H444" s="408">
        <v>0</v>
      </c>
      <c r="I444" s="408">
        <v>0</v>
      </c>
      <c r="J444" s="408">
        <v>0</v>
      </c>
      <c r="K444" s="408">
        <v>0</v>
      </c>
      <c r="L444" s="408">
        <v>0</v>
      </c>
      <c r="M444" s="408" t="e">
        <f>'03'!#REF!+'04'!#REF!</f>
        <v>#REF!</v>
      </c>
      <c r="N444" s="408" t="e">
        <f t="shared" si="101"/>
        <v>#REF!</v>
      </c>
      <c r="O444" s="408" t="e">
        <f>'07'!#REF!</f>
        <v>#REF!</v>
      </c>
      <c r="P444" s="408" t="e">
        <f t="shared" si="102"/>
        <v>#REF!</v>
      </c>
    </row>
    <row r="445" spans="1:16" ht="24.75" customHeight="1" hidden="1">
      <c r="A445" s="427" t="s">
        <v>141</v>
      </c>
      <c r="B445" s="428" t="s">
        <v>201</v>
      </c>
      <c r="C445" s="404">
        <f t="shared" si="105"/>
        <v>0</v>
      </c>
      <c r="D445" s="404">
        <f t="shared" si="106"/>
        <v>0</v>
      </c>
      <c r="E445" s="408">
        <v>0</v>
      </c>
      <c r="F445" s="408">
        <v>0</v>
      </c>
      <c r="G445" s="408">
        <v>0</v>
      </c>
      <c r="H445" s="408">
        <v>0</v>
      </c>
      <c r="I445" s="408">
        <v>0</v>
      </c>
      <c r="J445" s="408">
        <v>0</v>
      </c>
      <c r="K445" s="408">
        <v>0</v>
      </c>
      <c r="L445" s="408">
        <v>0</v>
      </c>
      <c r="M445" s="408" t="e">
        <f>'03'!#REF!</f>
        <v>#REF!</v>
      </c>
      <c r="N445" s="408" t="e">
        <f t="shared" si="101"/>
        <v>#REF!</v>
      </c>
      <c r="O445" s="408" t="e">
        <f>'07'!#REF!</f>
        <v>#REF!</v>
      </c>
      <c r="P445" s="408" t="e">
        <f t="shared" si="102"/>
        <v>#REF!</v>
      </c>
    </row>
    <row r="446" spans="1:16" ht="24.75" customHeight="1" hidden="1">
      <c r="A446" s="427" t="s">
        <v>143</v>
      </c>
      <c r="B446" s="428" t="s">
        <v>142</v>
      </c>
      <c r="C446" s="404">
        <f t="shared" si="105"/>
        <v>539464</v>
      </c>
      <c r="D446" s="404">
        <f t="shared" si="106"/>
        <v>54720</v>
      </c>
      <c r="E446" s="408">
        <v>46920</v>
      </c>
      <c r="F446" s="408"/>
      <c r="G446" s="408">
        <v>4500</v>
      </c>
      <c r="H446" s="408">
        <v>3300</v>
      </c>
      <c r="I446" s="408">
        <v>0</v>
      </c>
      <c r="J446" s="408">
        <v>0</v>
      </c>
      <c r="K446" s="408">
        <v>0</v>
      </c>
      <c r="L446" s="408">
        <v>484744</v>
      </c>
      <c r="M446" s="408" t="e">
        <f>'03'!#REF!+'04'!#REF!</f>
        <v>#REF!</v>
      </c>
      <c r="N446" s="408" t="e">
        <f t="shared" si="101"/>
        <v>#REF!</v>
      </c>
      <c r="O446" s="408" t="e">
        <f>'07'!#REF!</f>
        <v>#REF!</v>
      </c>
      <c r="P446" s="408" t="e">
        <f t="shared" si="102"/>
        <v>#REF!</v>
      </c>
    </row>
    <row r="447" spans="1:16" ht="24.75" customHeight="1" hidden="1">
      <c r="A447" s="427" t="s">
        <v>145</v>
      </c>
      <c r="B447" s="428" t="s">
        <v>144</v>
      </c>
      <c r="C447" s="404">
        <f t="shared" si="105"/>
        <v>1936348</v>
      </c>
      <c r="D447" s="404">
        <f t="shared" si="106"/>
        <v>0</v>
      </c>
      <c r="E447" s="408">
        <v>0</v>
      </c>
      <c r="F447" s="408">
        <v>0</v>
      </c>
      <c r="G447" s="408">
        <v>0</v>
      </c>
      <c r="H447" s="408">
        <v>0</v>
      </c>
      <c r="I447" s="408">
        <v>0</v>
      </c>
      <c r="J447" s="408">
        <v>0</v>
      </c>
      <c r="K447" s="408">
        <v>0</v>
      </c>
      <c r="L447" s="408">
        <v>1936348</v>
      </c>
      <c r="M447" s="408" t="e">
        <f>'03'!#REF!+'04'!#REF!</f>
        <v>#REF!</v>
      </c>
      <c r="N447" s="408" t="e">
        <f t="shared" si="101"/>
        <v>#REF!</v>
      </c>
      <c r="O447" s="408" t="e">
        <f>'07'!#REF!</f>
        <v>#REF!</v>
      </c>
      <c r="P447" s="408" t="e">
        <f t="shared" si="102"/>
        <v>#REF!</v>
      </c>
    </row>
    <row r="448" spans="1:16" ht="24.75" customHeight="1" hidden="1">
      <c r="A448" s="427" t="s">
        <v>147</v>
      </c>
      <c r="B448" s="428" t="s">
        <v>146</v>
      </c>
      <c r="C448" s="404">
        <f t="shared" si="105"/>
        <v>0</v>
      </c>
      <c r="D448" s="404">
        <f t="shared" si="106"/>
        <v>0</v>
      </c>
      <c r="E448" s="408">
        <v>0</v>
      </c>
      <c r="F448" s="408">
        <v>0</v>
      </c>
      <c r="G448" s="408">
        <v>0</v>
      </c>
      <c r="H448" s="408">
        <v>0</v>
      </c>
      <c r="I448" s="408">
        <v>0</v>
      </c>
      <c r="J448" s="408">
        <v>0</v>
      </c>
      <c r="K448" s="408">
        <v>0</v>
      </c>
      <c r="L448" s="408">
        <v>0</v>
      </c>
      <c r="M448" s="408" t="e">
        <f>'03'!#REF!+'04'!#REF!</f>
        <v>#REF!</v>
      </c>
      <c r="N448" s="408" t="e">
        <f t="shared" si="101"/>
        <v>#REF!</v>
      </c>
      <c r="O448" s="408" t="e">
        <f>'07'!#REF!</f>
        <v>#REF!</v>
      </c>
      <c r="P448" s="408" t="e">
        <f t="shared" si="102"/>
        <v>#REF!</v>
      </c>
    </row>
    <row r="449" spans="1:16" ht="24.75" customHeight="1" hidden="1">
      <c r="A449" s="427" t="s">
        <v>149</v>
      </c>
      <c r="B449" s="430" t="s">
        <v>148</v>
      </c>
      <c r="C449" s="404">
        <f t="shared" si="105"/>
        <v>0</v>
      </c>
      <c r="D449" s="404">
        <f t="shared" si="106"/>
        <v>0</v>
      </c>
      <c r="E449" s="408">
        <v>0</v>
      </c>
      <c r="F449" s="408">
        <v>0</v>
      </c>
      <c r="G449" s="408">
        <v>0</v>
      </c>
      <c r="H449" s="408">
        <v>0</v>
      </c>
      <c r="I449" s="408">
        <v>0</v>
      </c>
      <c r="J449" s="408">
        <v>0</v>
      </c>
      <c r="K449" s="408">
        <v>0</v>
      </c>
      <c r="L449" s="408">
        <v>0</v>
      </c>
      <c r="M449" s="408" t="e">
        <f>'03'!#REF!+'04'!#REF!</f>
        <v>#REF!</v>
      </c>
      <c r="N449" s="408" t="e">
        <f t="shared" si="101"/>
        <v>#REF!</v>
      </c>
      <c r="O449" s="408" t="e">
        <f>'07'!#REF!</f>
        <v>#REF!</v>
      </c>
      <c r="P449" s="408" t="e">
        <f t="shared" si="102"/>
        <v>#REF!</v>
      </c>
    </row>
    <row r="450" spans="1:16" ht="24.75" customHeight="1" hidden="1">
      <c r="A450" s="427" t="s">
        <v>185</v>
      </c>
      <c r="B450" s="428" t="s">
        <v>150</v>
      </c>
      <c r="C450" s="404">
        <f t="shared" si="105"/>
        <v>2537365</v>
      </c>
      <c r="D450" s="404">
        <f t="shared" si="106"/>
        <v>0</v>
      </c>
      <c r="E450" s="408">
        <v>0</v>
      </c>
      <c r="F450" s="408">
        <v>0</v>
      </c>
      <c r="G450" s="408">
        <v>0</v>
      </c>
      <c r="H450" s="408">
        <v>0</v>
      </c>
      <c r="I450" s="408">
        <v>0</v>
      </c>
      <c r="J450" s="408">
        <v>0</v>
      </c>
      <c r="K450" s="408">
        <v>0</v>
      </c>
      <c r="L450" s="408">
        <v>2537365</v>
      </c>
      <c r="M450" s="408" t="e">
        <f>'03'!#REF!+'04'!#REF!</f>
        <v>#REF!</v>
      </c>
      <c r="N450" s="408" t="e">
        <f t="shared" si="101"/>
        <v>#REF!</v>
      </c>
      <c r="O450" s="408" t="e">
        <f>'07'!#REF!</f>
        <v>#REF!</v>
      </c>
      <c r="P450" s="408" t="e">
        <f t="shared" si="102"/>
        <v>#REF!</v>
      </c>
    </row>
    <row r="451" spans="1:16" ht="24.75" customHeight="1" hidden="1">
      <c r="A451" s="394" t="s">
        <v>53</v>
      </c>
      <c r="B451" s="395" t="s">
        <v>151</v>
      </c>
      <c r="C451" s="404">
        <f t="shared" si="105"/>
        <v>339107</v>
      </c>
      <c r="D451" s="404">
        <f t="shared" si="106"/>
        <v>339107</v>
      </c>
      <c r="E451" s="408">
        <v>205656</v>
      </c>
      <c r="F451" s="408">
        <v>0</v>
      </c>
      <c r="G451" s="408">
        <v>110640</v>
      </c>
      <c r="H451" s="408">
        <v>1500</v>
      </c>
      <c r="I451" s="408">
        <v>21311</v>
      </c>
      <c r="J451" s="408">
        <v>0</v>
      </c>
      <c r="K451" s="408">
        <v>0</v>
      </c>
      <c r="L451" s="408">
        <v>0</v>
      </c>
      <c r="M451" s="404" t="e">
        <f>'03'!#REF!+'04'!#REF!</f>
        <v>#REF!</v>
      </c>
      <c r="N451" s="404" t="e">
        <f t="shared" si="101"/>
        <v>#REF!</v>
      </c>
      <c r="O451" s="404" t="e">
        <f>'07'!#REF!</f>
        <v>#REF!</v>
      </c>
      <c r="P451" s="404" t="e">
        <f t="shared" si="102"/>
        <v>#REF!</v>
      </c>
    </row>
    <row r="452" spans="1:16" ht="24.75" customHeight="1" hidden="1">
      <c r="A452" s="460" t="s">
        <v>76</v>
      </c>
      <c r="B452" s="487" t="s">
        <v>214</v>
      </c>
      <c r="C452" s="471">
        <f>(C443+C444+C445)/C442</f>
        <v>0.0189064706244979</v>
      </c>
      <c r="D452" s="396">
        <f aca="true" t="shared" si="107" ref="D452:L452">(D443+D444+D445)/D442</f>
        <v>0.4959655134298663</v>
      </c>
      <c r="E452" s="410">
        <f t="shared" si="107"/>
        <v>0.1712004522009468</v>
      </c>
      <c r="F452" s="410" t="e">
        <f t="shared" si="107"/>
        <v>#DIV/0!</v>
      </c>
      <c r="G452" s="410">
        <f t="shared" si="107"/>
        <v>0</v>
      </c>
      <c r="H452" s="410">
        <f t="shared" si="107"/>
        <v>0.7864077669902912</v>
      </c>
      <c r="I452" s="410" t="e">
        <f t="shared" si="107"/>
        <v>#DIV/0!</v>
      </c>
      <c r="J452" s="410">
        <f t="shared" si="107"/>
        <v>1</v>
      </c>
      <c r="K452" s="410" t="e">
        <f t="shared" si="107"/>
        <v>#DIV/0!</v>
      </c>
      <c r="L452" s="410">
        <f t="shared" si="107"/>
        <v>0.008550711916150077</v>
      </c>
      <c r="M452" s="421"/>
      <c r="N452" s="488"/>
      <c r="O452" s="488"/>
      <c r="P452" s="488"/>
    </row>
    <row r="453" spans="1:16" ht="17.25" hidden="1">
      <c r="A453" s="1209" t="s">
        <v>499</v>
      </c>
      <c r="B453" s="1209"/>
      <c r="C453" s="408">
        <f>C436-C439-C440-C441</f>
        <v>0</v>
      </c>
      <c r="D453" s="408">
        <f aca="true" t="shared" si="108" ref="D453:L453">D436-D439-D440-D441</f>
        <v>0</v>
      </c>
      <c r="E453" s="408">
        <f t="shared" si="108"/>
        <v>0</v>
      </c>
      <c r="F453" s="408">
        <f t="shared" si="108"/>
        <v>0</v>
      </c>
      <c r="G453" s="408">
        <f t="shared" si="108"/>
        <v>0</v>
      </c>
      <c r="H453" s="408">
        <f t="shared" si="108"/>
        <v>0</v>
      </c>
      <c r="I453" s="408">
        <f t="shared" si="108"/>
        <v>0</v>
      </c>
      <c r="J453" s="408">
        <f t="shared" si="108"/>
        <v>0</v>
      </c>
      <c r="K453" s="408">
        <f t="shared" si="108"/>
        <v>0</v>
      </c>
      <c r="L453" s="408">
        <f t="shared" si="108"/>
        <v>0</v>
      </c>
      <c r="M453" s="421"/>
      <c r="N453" s="488"/>
      <c r="O453" s="488"/>
      <c r="P453" s="488"/>
    </row>
    <row r="454" spans="1:16" ht="17.25" hidden="1">
      <c r="A454" s="1210" t="s">
        <v>500</v>
      </c>
      <c r="B454" s="1210"/>
      <c r="C454" s="408">
        <f>C441-C442-C451</f>
        <v>0</v>
      </c>
      <c r="D454" s="408">
        <f aca="true" t="shared" si="109" ref="D454:L454">D441-D442-D451</f>
        <v>0</v>
      </c>
      <c r="E454" s="408">
        <f t="shared" si="109"/>
        <v>0</v>
      </c>
      <c r="F454" s="408">
        <f t="shared" si="109"/>
        <v>0</v>
      </c>
      <c r="G454" s="408">
        <f t="shared" si="109"/>
        <v>0</v>
      </c>
      <c r="H454" s="408">
        <f t="shared" si="109"/>
        <v>0</v>
      </c>
      <c r="I454" s="408">
        <f t="shared" si="109"/>
        <v>0</v>
      </c>
      <c r="J454" s="408">
        <f t="shared" si="109"/>
        <v>0</v>
      </c>
      <c r="K454" s="408">
        <f t="shared" si="109"/>
        <v>0</v>
      </c>
      <c r="L454" s="408">
        <f t="shared" si="109"/>
        <v>0</v>
      </c>
      <c r="M454" s="421"/>
      <c r="N454" s="488"/>
      <c r="O454" s="488"/>
      <c r="P454" s="488"/>
    </row>
    <row r="455" spans="1:16" ht="18.75" hidden="1">
      <c r="A455" s="473"/>
      <c r="B455" s="489" t="s">
        <v>520</v>
      </c>
      <c r="C455" s="489"/>
      <c r="D455" s="463"/>
      <c r="E455" s="463"/>
      <c r="F455" s="463"/>
      <c r="G455" s="1212" t="s">
        <v>520</v>
      </c>
      <c r="H455" s="1212"/>
      <c r="I455" s="1212"/>
      <c r="J455" s="1212"/>
      <c r="K455" s="1212"/>
      <c r="L455" s="1212"/>
      <c r="M455" s="476"/>
      <c r="N455" s="476"/>
      <c r="O455" s="476"/>
      <c r="P455" s="476"/>
    </row>
    <row r="456" spans="1:16" ht="18.75" hidden="1">
      <c r="A456" s="1251" t="s">
        <v>4</v>
      </c>
      <c r="B456" s="1251"/>
      <c r="C456" s="1251"/>
      <c r="D456" s="1251"/>
      <c r="E456" s="463"/>
      <c r="F456" s="463"/>
      <c r="G456" s="490"/>
      <c r="H456" s="1253" t="s">
        <v>521</v>
      </c>
      <c r="I456" s="1253"/>
      <c r="J456" s="1253"/>
      <c r="K456" s="1253"/>
      <c r="L456" s="1253"/>
      <c r="M456" s="476"/>
      <c r="N456" s="476"/>
      <c r="O456" s="476"/>
      <c r="P456" s="476"/>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235" t="s">
        <v>33</v>
      </c>
      <c r="B468" s="1236"/>
      <c r="C468" s="472"/>
      <c r="D468" s="1227" t="s">
        <v>79</v>
      </c>
      <c r="E468" s="1227"/>
      <c r="F468" s="1227"/>
      <c r="G468" s="1227"/>
      <c r="H468" s="1227"/>
      <c r="I468" s="1227"/>
      <c r="J468" s="1227"/>
      <c r="K468" s="1238"/>
      <c r="L468" s="1238"/>
      <c r="M468" s="476"/>
    </row>
    <row r="469" spans="1:13" ht="16.5" hidden="1">
      <c r="A469" s="1189" t="s">
        <v>343</v>
      </c>
      <c r="B469" s="1189"/>
      <c r="C469" s="1189"/>
      <c r="D469" s="1227" t="s">
        <v>215</v>
      </c>
      <c r="E469" s="1227"/>
      <c r="F469" s="1227"/>
      <c r="G469" s="1227"/>
      <c r="H469" s="1227"/>
      <c r="I469" s="1227"/>
      <c r="J469" s="1227"/>
      <c r="K469" s="1237" t="s">
        <v>516</v>
      </c>
      <c r="L469" s="1237"/>
      <c r="M469" s="473"/>
    </row>
    <row r="470" spans="1:13" ht="16.5" hidden="1">
      <c r="A470" s="1189" t="s">
        <v>344</v>
      </c>
      <c r="B470" s="1189"/>
      <c r="C470" s="411"/>
      <c r="D470" s="1234" t="s">
        <v>11</v>
      </c>
      <c r="E470" s="1234"/>
      <c r="F470" s="1234"/>
      <c r="G470" s="1234"/>
      <c r="H470" s="1234"/>
      <c r="I470" s="1234"/>
      <c r="J470" s="1234"/>
      <c r="K470" s="1238"/>
      <c r="L470" s="1238"/>
      <c r="M470" s="476"/>
    </row>
    <row r="471" spans="1:13" ht="15.75" hidden="1">
      <c r="A471" s="432" t="s">
        <v>119</v>
      </c>
      <c r="B471" s="432"/>
      <c r="C471" s="417"/>
      <c r="D471" s="477"/>
      <c r="E471" s="477"/>
      <c r="F471" s="478"/>
      <c r="G471" s="478"/>
      <c r="H471" s="478"/>
      <c r="I471" s="478"/>
      <c r="J471" s="478"/>
      <c r="K471" s="1239"/>
      <c r="L471" s="1239"/>
      <c r="M471" s="473"/>
    </row>
    <row r="472" spans="1:13" ht="15.75" hidden="1">
      <c r="A472" s="477"/>
      <c r="B472" s="477" t="s">
        <v>94</v>
      </c>
      <c r="C472" s="477"/>
      <c r="D472" s="477"/>
      <c r="E472" s="477"/>
      <c r="F472" s="477"/>
      <c r="G472" s="477"/>
      <c r="H472" s="477"/>
      <c r="I472" s="477"/>
      <c r="J472" s="477"/>
      <c r="K472" s="1229"/>
      <c r="L472" s="1229"/>
      <c r="M472" s="473"/>
    </row>
    <row r="473" spans="1:13" ht="15.75" hidden="1">
      <c r="A473" s="837" t="s">
        <v>71</v>
      </c>
      <c r="B473" s="838"/>
      <c r="C473" s="1203" t="s">
        <v>38</v>
      </c>
      <c r="D473" s="1213" t="s">
        <v>338</v>
      </c>
      <c r="E473" s="1213"/>
      <c r="F473" s="1213"/>
      <c r="G473" s="1213"/>
      <c r="H473" s="1213"/>
      <c r="I473" s="1213"/>
      <c r="J473" s="1213"/>
      <c r="K473" s="1213"/>
      <c r="L473" s="1213"/>
      <c r="M473" s="476"/>
    </row>
    <row r="474" spans="1:13" ht="15.75" hidden="1">
      <c r="A474" s="839"/>
      <c r="B474" s="840"/>
      <c r="C474" s="1203"/>
      <c r="D474" s="1248" t="s">
        <v>206</v>
      </c>
      <c r="E474" s="1249"/>
      <c r="F474" s="1249"/>
      <c r="G474" s="1249"/>
      <c r="H474" s="1249"/>
      <c r="I474" s="1249"/>
      <c r="J474" s="1250"/>
      <c r="K474" s="1240" t="s">
        <v>207</v>
      </c>
      <c r="L474" s="1240" t="s">
        <v>208</v>
      </c>
      <c r="M474" s="473"/>
    </row>
    <row r="475" spans="1:13" ht="15.75" hidden="1">
      <c r="A475" s="839"/>
      <c r="B475" s="840"/>
      <c r="C475" s="1203"/>
      <c r="D475" s="1252" t="s">
        <v>37</v>
      </c>
      <c r="E475" s="1243" t="s">
        <v>7</v>
      </c>
      <c r="F475" s="1244"/>
      <c r="G475" s="1244"/>
      <c r="H475" s="1244"/>
      <c r="I475" s="1244"/>
      <c r="J475" s="1245"/>
      <c r="K475" s="1241"/>
      <c r="L475" s="1246"/>
      <c r="M475" s="473"/>
    </row>
    <row r="476" spans="1:16" ht="15.75" hidden="1">
      <c r="A476" s="1207"/>
      <c r="B476" s="1208"/>
      <c r="C476" s="1203"/>
      <c r="D476" s="1252"/>
      <c r="E476" s="479" t="s">
        <v>209</v>
      </c>
      <c r="F476" s="479" t="s">
        <v>210</v>
      </c>
      <c r="G476" s="479" t="s">
        <v>211</v>
      </c>
      <c r="H476" s="479" t="s">
        <v>212</v>
      </c>
      <c r="I476" s="479" t="s">
        <v>345</v>
      </c>
      <c r="J476" s="479" t="s">
        <v>213</v>
      </c>
      <c r="K476" s="1242"/>
      <c r="L476" s="1247"/>
      <c r="M476" s="1201" t="s">
        <v>501</v>
      </c>
      <c r="N476" s="1201"/>
      <c r="O476" s="1201"/>
      <c r="P476" s="1201"/>
    </row>
    <row r="477" spans="1:16" ht="15" hidden="1">
      <c r="A477" s="1205" t="s">
        <v>6</v>
      </c>
      <c r="B477" s="1206"/>
      <c r="C477" s="480">
        <v>1</v>
      </c>
      <c r="D477" s="481">
        <v>2</v>
      </c>
      <c r="E477" s="480">
        <v>3</v>
      </c>
      <c r="F477" s="481">
        <v>4</v>
      </c>
      <c r="G477" s="480">
        <v>5</v>
      </c>
      <c r="H477" s="481">
        <v>6</v>
      </c>
      <c r="I477" s="480">
        <v>7</v>
      </c>
      <c r="J477" s="481">
        <v>8</v>
      </c>
      <c r="K477" s="480">
        <v>9</v>
      </c>
      <c r="L477" s="481">
        <v>10</v>
      </c>
      <c r="M477" s="482" t="s">
        <v>502</v>
      </c>
      <c r="N477" s="483" t="s">
        <v>505</v>
      </c>
      <c r="O477" s="483" t="s">
        <v>503</v>
      </c>
      <c r="P477" s="483" t="s">
        <v>504</v>
      </c>
    </row>
    <row r="478" spans="1:16" ht="24.75" customHeight="1" hidden="1">
      <c r="A478" s="424" t="s">
        <v>0</v>
      </c>
      <c r="B478" s="425" t="s">
        <v>131</v>
      </c>
      <c r="C478" s="404">
        <f>C479+C480</f>
        <v>922525</v>
      </c>
      <c r="D478" s="404">
        <f aca="true" t="shared" si="110" ref="D478:L478">D479+D480</f>
        <v>186914</v>
      </c>
      <c r="E478" s="404">
        <f t="shared" si="110"/>
        <v>67241</v>
      </c>
      <c r="F478" s="404">
        <f t="shared" si="110"/>
        <v>0</v>
      </c>
      <c r="G478" s="404">
        <f t="shared" si="110"/>
        <v>33200</v>
      </c>
      <c r="H478" s="404">
        <f t="shared" si="110"/>
        <v>8506</v>
      </c>
      <c r="I478" s="404">
        <f t="shared" si="110"/>
        <v>63550</v>
      </c>
      <c r="J478" s="404">
        <f t="shared" si="110"/>
        <v>14417</v>
      </c>
      <c r="K478" s="404">
        <f t="shared" si="110"/>
        <v>28000</v>
      </c>
      <c r="L478" s="404">
        <f t="shared" si="110"/>
        <v>707611</v>
      </c>
      <c r="M478" s="404" t="e">
        <f>'03'!#REF!+'04'!#REF!</f>
        <v>#REF!</v>
      </c>
      <c r="N478" s="404" t="e">
        <f>C478-M478</f>
        <v>#REF!</v>
      </c>
      <c r="O478" s="404" t="e">
        <f>'07'!#REF!</f>
        <v>#REF!</v>
      </c>
      <c r="P478" s="404" t="e">
        <f>C478-O478</f>
        <v>#REF!</v>
      </c>
    </row>
    <row r="479" spans="1:16" ht="24.75" customHeight="1" hidden="1">
      <c r="A479" s="427">
        <v>1</v>
      </c>
      <c r="B479" s="428" t="s">
        <v>132</v>
      </c>
      <c r="C479" s="404">
        <f>D479+K479+L479</f>
        <v>642794</v>
      </c>
      <c r="D479" s="404">
        <f>E479+F479+G479+H479+I479+J479</f>
        <v>146594</v>
      </c>
      <c r="E479" s="408">
        <v>52394</v>
      </c>
      <c r="F479" s="408"/>
      <c r="G479" s="408">
        <v>33200</v>
      </c>
      <c r="H479" s="408"/>
      <c r="I479" s="408">
        <v>61000</v>
      </c>
      <c r="J479" s="408"/>
      <c r="K479" s="408"/>
      <c r="L479" s="408">
        <v>496200</v>
      </c>
      <c r="M479" s="408" t="e">
        <f>'03'!#REF!+'04'!#REF!</f>
        <v>#REF!</v>
      </c>
      <c r="N479" s="408" t="e">
        <f aca="true" t="shared" si="111" ref="N479:N493">C479-M479</f>
        <v>#REF!</v>
      </c>
      <c r="O479" s="408" t="e">
        <f>'07'!#REF!</f>
        <v>#REF!</v>
      </c>
      <c r="P479" s="408" t="e">
        <f aca="true" t="shared" si="112" ref="P479:P493">C479-O479</f>
        <v>#REF!</v>
      </c>
    </row>
    <row r="480" spans="1:16" ht="24.75" customHeight="1" hidden="1">
      <c r="A480" s="427">
        <v>2</v>
      </c>
      <c r="B480" s="428" t="s">
        <v>133</v>
      </c>
      <c r="C480" s="404">
        <f>D480+K480+L480</f>
        <v>279731</v>
      </c>
      <c r="D480" s="404">
        <f>E480+F480+G480+H480+I480+J480</f>
        <v>40320</v>
      </c>
      <c r="E480" s="408">
        <v>14847</v>
      </c>
      <c r="F480" s="408"/>
      <c r="G480" s="408"/>
      <c r="H480" s="408">
        <v>8506</v>
      </c>
      <c r="I480" s="408">
        <v>2550</v>
      </c>
      <c r="J480" s="408">
        <v>14417</v>
      </c>
      <c r="K480" s="408">
        <v>28000</v>
      </c>
      <c r="L480" s="408">
        <v>211411</v>
      </c>
      <c r="M480" s="408" t="e">
        <f>'03'!#REF!+'04'!#REF!</f>
        <v>#REF!</v>
      </c>
      <c r="N480" s="408" t="e">
        <f t="shared" si="111"/>
        <v>#REF!</v>
      </c>
      <c r="O480" s="408" t="e">
        <f>'07'!#REF!</f>
        <v>#REF!</v>
      </c>
      <c r="P480" s="408" t="e">
        <f t="shared" si="112"/>
        <v>#REF!</v>
      </c>
    </row>
    <row r="481" spans="1:16" ht="24.75" customHeight="1" hidden="1">
      <c r="A481" s="394" t="s">
        <v>1</v>
      </c>
      <c r="B481" s="395" t="s">
        <v>134</v>
      </c>
      <c r="C481" s="404">
        <f>D481+K481+L481</f>
        <v>950</v>
      </c>
      <c r="D481" s="404">
        <f>E481+F481+G481+H481+I481+J481</f>
        <v>950</v>
      </c>
      <c r="E481" s="408">
        <v>650</v>
      </c>
      <c r="F481" s="408"/>
      <c r="G481" s="408"/>
      <c r="H481" s="408"/>
      <c r="I481" s="408">
        <v>300</v>
      </c>
      <c r="J481" s="408"/>
      <c r="K481" s="408"/>
      <c r="L481" s="408"/>
      <c r="M481" s="408" t="e">
        <f>'03'!#REF!+'04'!#REF!</f>
        <v>#REF!</v>
      </c>
      <c r="N481" s="408" t="e">
        <f t="shared" si="111"/>
        <v>#REF!</v>
      </c>
      <c r="O481" s="408" t="e">
        <f>'07'!#REF!</f>
        <v>#REF!</v>
      </c>
      <c r="P481" s="408" t="e">
        <f t="shared" si="112"/>
        <v>#REF!</v>
      </c>
    </row>
    <row r="482" spans="1:16" ht="24.75" customHeight="1" hidden="1">
      <c r="A482" s="394" t="s">
        <v>9</v>
      </c>
      <c r="B482" s="395" t="s">
        <v>135</v>
      </c>
      <c r="C482" s="404">
        <f>D482+K482+L482</f>
        <v>0</v>
      </c>
      <c r="D482" s="404">
        <f>E482+F482+G482+H482+I482+J482</f>
        <v>0</v>
      </c>
      <c r="E482" s="408"/>
      <c r="F482" s="408"/>
      <c r="G482" s="408"/>
      <c r="H482" s="408"/>
      <c r="I482" s="408"/>
      <c r="J482" s="408"/>
      <c r="K482" s="408"/>
      <c r="L482" s="408"/>
      <c r="M482" s="408" t="e">
        <f>'03'!#REF!+'04'!#REF!</f>
        <v>#REF!</v>
      </c>
      <c r="N482" s="408" t="e">
        <f t="shared" si="111"/>
        <v>#REF!</v>
      </c>
      <c r="O482" s="408" t="e">
        <f>'07'!#REF!</f>
        <v>#REF!</v>
      </c>
      <c r="P482" s="408" t="e">
        <f t="shared" si="112"/>
        <v>#REF!</v>
      </c>
    </row>
    <row r="483" spans="1:16" ht="24.75" customHeight="1" hidden="1">
      <c r="A483" s="394" t="s">
        <v>136</v>
      </c>
      <c r="B483" s="395" t="s">
        <v>137</v>
      </c>
      <c r="C483" s="404">
        <f>C484+C493</f>
        <v>921575</v>
      </c>
      <c r="D483" s="404">
        <f aca="true" t="shared" si="113" ref="D483:L483">D484+D493</f>
        <v>185964</v>
      </c>
      <c r="E483" s="404">
        <f t="shared" si="113"/>
        <v>66591</v>
      </c>
      <c r="F483" s="404">
        <f t="shared" si="113"/>
        <v>0</v>
      </c>
      <c r="G483" s="404">
        <f t="shared" si="113"/>
        <v>33200</v>
      </c>
      <c r="H483" s="404">
        <f t="shared" si="113"/>
        <v>8506</v>
      </c>
      <c r="I483" s="404">
        <f t="shared" si="113"/>
        <v>63250</v>
      </c>
      <c r="J483" s="404">
        <f t="shared" si="113"/>
        <v>14417</v>
      </c>
      <c r="K483" s="404">
        <f t="shared" si="113"/>
        <v>28000</v>
      </c>
      <c r="L483" s="404">
        <f t="shared" si="113"/>
        <v>707611</v>
      </c>
      <c r="M483" s="404" t="e">
        <f>'03'!#REF!+'04'!#REF!</f>
        <v>#REF!</v>
      </c>
      <c r="N483" s="404" t="e">
        <f t="shared" si="111"/>
        <v>#REF!</v>
      </c>
      <c r="O483" s="404" t="e">
        <f>'07'!#REF!</f>
        <v>#REF!</v>
      </c>
      <c r="P483" s="404" t="e">
        <f t="shared" si="112"/>
        <v>#REF!</v>
      </c>
    </row>
    <row r="484" spans="1:16" ht="24.75" customHeight="1" hidden="1">
      <c r="A484" s="394" t="s">
        <v>52</v>
      </c>
      <c r="B484" s="429" t="s">
        <v>138</v>
      </c>
      <c r="C484" s="404">
        <f>SUM(C485:C492)</f>
        <v>798931</v>
      </c>
      <c r="D484" s="404">
        <f aca="true" t="shared" si="114" ref="D484:L484">SUM(D485:D492)</f>
        <v>63320</v>
      </c>
      <c r="E484" s="404">
        <f t="shared" si="114"/>
        <v>40397</v>
      </c>
      <c r="F484" s="404">
        <f t="shared" si="114"/>
        <v>0</v>
      </c>
      <c r="G484" s="404">
        <f t="shared" si="114"/>
        <v>0</v>
      </c>
      <c r="H484" s="404">
        <f t="shared" si="114"/>
        <v>8506</v>
      </c>
      <c r="I484" s="404">
        <f t="shared" si="114"/>
        <v>0</v>
      </c>
      <c r="J484" s="404">
        <f t="shared" si="114"/>
        <v>14417</v>
      </c>
      <c r="K484" s="404">
        <f t="shared" si="114"/>
        <v>28000</v>
      </c>
      <c r="L484" s="404">
        <f t="shared" si="114"/>
        <v>707611</v>
      </c>
      <c r="M484" s="404" t="e">
        <f>'03'!#REF!+'04'!#REF!</f>
        <v>#REF!</v>
      </c>
      <c r="N484" s="404" t="e">
        <f t="shared" si="111"/>
        <v>#REF!</v>
      </c>
      <c r="O484" s="404" t="e">
        <f>'07'!#REF!</f>
        <v>#REF!</v>
      </c>
      <c r="P484" s="404" t="e">
        <f t="shared" si="112"/>
        <v>#REF!</v>
      </c>
    </row>
    <row r="485" spans="1:16" ht="24.75" customHeight="1" hidden="1">
      <c r="A485" s="427" t="s">
        <v>54</v>
      </c>
      <c r="B485" s="428" t="s">
        <v>139</v>
      </c>
      <c r="C485" s="404">
        <f aca="true" t="shared" si="115" ref="C485:C493">D485+K485+L485</f>
        <v>98600</v>
      </c>
      <c r="D485" s="404">
        <f aca="true" t="shared" si="116" ref="D485:D493">E485+F485+G485+H485+I485+J485</f>
        <v>34320</v>
      </c>
      <c r="E485" s="408">
        <v>11397</v>
      </c>
      <c r="F485" s="408"/>
      <c r="G485" s="408"/>
      <c r="H485" s="408">
        <v>8506</v>
      </c>
      <c r="I485" s="408"/>
      <c r="J485" s="408">
        <v>14417</v>
      </c>
      <c r="K485" s="408">
        <v>28000</v>
      </c>
      <c r="L485" s="408">
        <v>36280</v>
      </c>
      <c r="M485" s="408" t="e">
        <f>'03'!#REF!+'04'!#REF!</f>
        <v>#REF!</v>
      </c>
      <c r="N485" s="408" t="e">
        <f t="shared" si="111"/>
        <v>#REF!</v>
      </c>
      <c r="O485" s="408" t="e">
        <f>'07'!#REF!</f>
        <v>#REF!</v>
      </c>
      <c r="P485" s="408" t="e">
        <f t="shared" si="112"/>
        <v>#REF!</v>
      </c>
    </row>
    <row r="486" spans="1:16" ht="24.75" customHeight="1" hidden="1">
      <c r="A486" s="427" t="s">
        <v>55</v>
      </c>
      <c r="B486" s="428" t="s">
        <v>140</v>
      </c>
      <c r="C486" s="404">
        <f t="shared" si="115"/>
        <v>0</v>
      </c>
      <c r="D486" s="404">
        <f t="shared" si="116"/>
        <v>0</v>
      </c>
      <c r="E486" s="408"/>
      <c r="F486" s="408"/>
      <c r="G486" s="408"/>
      <c r="H486" s="408"/>
      <c r="I486" s="408"/>
      <c r="J486" s="408"/>
      <c r="K486" s="408"/>
      <c r="L486" s="408"/>
      <c r="M486" s="408" t="e">
        <f>'03'!#REF!+'04'!#REF!</f>
        <v>#REF!</v>
      </c>
      <c r="N486" s="408" t="e">
        <f t="shared" si="111"/>
        <v>#REF!</v>
      </c>
      <c r="O486" s="408" t="e">
        <f>'07'!#REF!</f>
        <v>#REF!</v>
      </c>
      <c r="P486" s="408" t="e">
        <f t="shared" si="112"/>
        <v>#REF!</v>
      </c>
    </row>
    <row r="487" spans="1:16" ht="24.75" customHeight="1" hidden="1">
      <c r="A487" s="427" t="s">
        <v>141</v>
      </c>
      <c r="B487" s="428" t="s">
        <v>201</v>
      </c>
      <c r="C487" s="404">
        <f t="shared" si="115"/>
        <v>0</v>
      </c>
      <c r="D487" s="404">
        <f t="shared" si="116"/>
        <v>0</v>
      </c>
      <c r="E487" s="408"/>
      <c r="F487" s="408"/>
      <c r="G487" s="408"/>
      <c r="H487" s="408"/>
      <c r="I487" s="408"/>
      <c r="J487" s="408"/>
      <c r="K487" s="408"/>
      <c r="L487" s="408"/>
      <c r="M487" s="408" t="e">
        <f>'03'!#REF!</f>
        <v>#REF!</v>
      </c>
      <c r="N487" s="408" t="e">
        <f t="shared" si="111"/>
        <v>#REF!</v>
      </c>
      <c r="O487" s="408" t="e">
        <f>'07'!#REF!</f>
        <v>#REF!</v>
      </c>
      <c r="P487" s="408" t="e">
        <f t="shared" si="112"/>
        <v>#REF!</v>
      </c>
    </row>
    <row r="488" spans="1:16" ht="24.75" customHeight="1" hidden="1">
      <c r="A488" s="427" t="s">
        <v>143</v>
      </c>
      <c r="B488" s="428" t="s">
        <v>142</v>
      </c>
      <c r="C488" s="404">
        <f t="shared" si="115"/>
        <v>236331</v>
      </c>
      <c r="D488" s="404">
        <f t="shared" si="116"/>
        <v>29000</v>
      </c>
      <c r="E488" s="408">
        <v>29000</v>
      </c>
      <c r="F488" s="408"/>
      <c r="G488" s="408"/>
      <c r="H488" s="408"/>
      <c r="I488" s="408"/>
      <c r="J488" s="408"/>
      <c r="K488" s="408"/>
      <c r="L488" s="408">
        <v>207331</v>
      </c>
      <c r="M488" s="408" t="e">
        <f>'03'!#REF!+'04'!#REF!</f>
        <v>#REF!</v>
      </c>
      <c r="N488" s="408" t="e">
        <f t="shared" si="111"/>
        <v>#REF!</v>
      </c>
      <c r="O488" s="408" t="e">
        <f>'07'!#REF!</f>
        <v>#REF!</v>
      </c>
      <c r="P488" s="408" t="e">
        <f t="shared" si="112"/>
        <v>#REF!</v>
      </c>
    </row>
    <row r="489" spans="1:16" ht="24.75" customHeight="1" hidden="1">
      <c r="A489" s="427" t="s">
        <v>145</v>
      </c>
      <c r="B489" s="428" t="s">
        <v>144</v>
      </c>
      <c r="C489" s="404">
        <f t="shared" si="115"/>
        <v>464000</v>
      </c>
      <c r="D489" s="404">
        <f t="shared" si="116"/>
        <v>0</v>
      </c>
      <c r="E489" s="408"/>
      <c r="F489" s="408"/>
      <c r="G489" s="408"/>
      <c r="H489" s="408"/>
      <c r="I489" s="408"/>
      <c r="J489" s="408"/>
      <c r="K489" s="408"/>
      <c r="L489" s="408">
        <v>464000</v>
      </c>
      <c r="M489" s="408" t="e">
        <f>'03'!#REF!+'04'!#REF!</f>
        <v>#REF!</v>
      </c>
      <c r="N489" s="408" t="e">
        <f t="shared" si="111"/>
        <v>#REF!</v>
      </c>
      <c r="O489" s="408" t="e">
        <f>'07'!#REF!</f>
        <v>#REF!</v>
      </c>
      <c r="P489" s="408" t="e">
        <f t="shared" si="112"/>
        <v>#REF!</v>
      </c>
    </row>
    <row r="490" spans="1:16" ht="24.75" customHeight="1" hidden="1">
      <c r="A490" s="427" t="s">
        <v>147</v>
      </c>
      <c r="B490" s="428" t="s">
        <v>146</v>
      </c>
      <c r="C490" s="404">
        <f t="shared" si="115"/>
        <v>0</v>
      </c>
      <c r="D490" s="404">
        <f t="shared" si="116"/>
        <v>0</v>
      </c>
      <c r="E490" s="408"/>
      <c r="F490" s="408"/>
      <c r="G490" s="408"/>
      <c r="H490" s="408"/>
      <c r="I490" s="408"/>
      <c r="J490" s="408"/>
      <c r="K490" s="408"/>
      <c r="L490" s="408"/>
      <c r="M490" s="408" t="e">
        <f>'03'!#REF!+'04'!#REF!</f>
        <v>#REF!</v>
      </c>
      <c r="N490" s="408" t="e">
        <f t="shared" si="111"/>
        <v>#REF!</v>
      </c>
      <c r="O490" s="408" t="e">
        <f>'07'!#REF!</f>
        <v>#REF!</v>
      </c>
      <c r="P490" s="408" t="e">
        <f t="shared" si="112"/>
        <v>#REF!</v>
      </c>
    </row>
    <row r="491" spans="1:16" ht="24.75" customHeight="1" hidden="1">
      <c r="A491" s="427" t="s">
        <v>149</v>
      </c>
      <c r="B491" s="430" t="s">
        <v>148</v>
      </c>
      <c r="C491" s="404">
        <f t="shared" si="115"/>
        <v>0</v>
      </c>
      <c r="D491" s="404">
        <f t="shared" si="116"/>
        <v>0</v>
      </c>
      <c r="E491" s="408"/>
      <c r="F491" s="408"/>
      <c r="G491" s="408"/>
      <c r="H491" s="408"/>
      <c r="I491" s="408"/>
      <c r="J491" s="408"/>
      <c r="K491" s="408"/>
      <c r="L491" s="408"/>
      <c r="M491" s="408" t="e">
        <f>'03'!#REF!+'04'!#REF!</f>
        <v>#REF!</v>
      </c>
      <c r="N491" s="408" t="e">
        <f t="shared" si="111"/>
        <v>#REF!</v>
      </c>
      <c r="O491" s="408" t="e">
        <f>'07'!#REF!</f>
        <v>#REF!</v>
      </c>
      <c r="P491" s="408" t="e">
        <f t="shared" si="112"/>
        <v>#REF!</v>
      </c>
    </row>
    <row r="492" spans="1:16" ht="24.75" customHeight="1" hidden="1">
      <c r="A492" s="427" t="s">
        <v>185</v>
      </c>
      <c r="B492" s="428" t="s">
        <v>150</v>
      </c>
      <c r="C492" s="404">
        <f t="shared" si="115"/>
        <v>0</v>
      </c>
      <c r="D492" s="404">
        <f t="shared" si="116"/>
        <v>0</v>
      </c>
      <c r="E492" s="408"/>
      <c r="F492" s="408"/>
      <c r="G492" s="408"/>
      <c r="H492" s="408"/>
      <c r="I492" s="408"/>
      <c r="J492" s="408"/>
      <c r="K492" s="408"/>
      <c r="L492" s="408"/>
      <c r="M492" s="408" t="e">
        <f>'03'!#REF!+'04'!#REF!</f>
        <v>#REF!</v>
      </c>
      <c r="N492" s="408" t="e">
        <f t="shared" si="111"/>
        <v>#REF!</v>
      </c>
      <c r="O492" s="408" t="e">
        <f>'07'!#REF!</f>
        <v>#REF!</v>
      </c>
      <c r="P492" s="408" t="e">
        <f t="shared" si="112"/>
        <v>#REF!</v>
      </c>
    </row>
    <row r="493" spans="1:16" ht="24.75" customHeight="1" hidden="1">
      <c r="A493" s="394" t="s">
        <v>53</v>
      </c>
      <c r="B493" s="395" t="s">
        <v>151</v>
      </c>
      <c r="C493" s="404">
        <f t="shared" si="115"/>
        <v>122644</v>
      </c>
      <c r="D493" s="404">
        <f t="shared" si="116"/>
        <v>122644</v>
      </c>
      <c r="E493" s="408">
        <v>26194</v>
      </c>
      <c r="F493" s="408"/>
      <c r="G493" s="408">
        <v>33200</v>
      </c>
      <c r="H493" s="408"/>
      <c r="I493" s="408">
        <v>63250</v>
      </c>
      <c r="J493" s="408"/>
      <c r="K493" s="408"/>
      <c r="L493" s="408"/>
      <c r="M493" s="404" t="e">
        <f>'03'!#REF!+'04'!#REF!</f>
        <v>#REF!</v>
      </c>
      <c r="N493" s="404" t="e">
        <f t="shared" si="111"/>
        <v>#REF!</v>
      </c>
      <c r="O493" s="404" t="e">
        <f>'07'!#REF!</f>
        <v>#REF!</v>
      </c>
      <c r="P493" s="404" t="e">
        <f t="shared" si="112"/>
        <v>#REF!</v>
      </c>
    </row>
    <row r="494" spans="1:16" ht="24.75" customHeight="1" hidden="1">
      <c r="A494" s="460" t="s">
        <v>76</v>
      </c>
      <c r="B494" s="487" t="s">
        <v>214</v>
      </c>
      <c r="C494" s="471">
        <f>(C485+C486+C487)/C484</f>
        <v>0.12341491317773375</v>
      </c>
      <c r="D494" s="396">
        <f aca="true" t="shared" si="117" ref="D494:L494">(D485+D486+D487)/D484</f>
        <v>0.542008843967151</v>
      </c>
      <c r="E494" s="410">
        <f t="shared" si="117"/>
        <v>0.28212491026561376</v>
      </c>
      <c r="F494" s="410" t="e">
        <f t="shared" si="117"/>
        <v>#DIV/0!</v>
      </c>
      <c r="G494" s="410" t="e">
        <f t="shared" si="117"/>
        <v>#DIV/0!</v>
      </c>
      <c r="H494" s="410">
        <f t="shared" si="117"/>
        <v>1</v>
      </c>
      <c r="I494" s="410" t="e">
        <f t="shared" si="117"/>
        <v>#DIV/0!</v>
      </c>
      <c r="J494" s="410">
        <f t="shared" si="117"/>
        <v>1</v>
      </c>
      <c r="K494" s="410">
        <f t="shared" si="117"/>
        <v>1</v>
      </c>
      <c r="L494" s="410">
        <f t="shared" si="117"/>
        <v>0.05127110799577734</v>
      </c>
      <c r="M494" s="421"/>
      <c r="N494" s="488"/>
      <c r="O494" s="488"/>
      <c r="P494" s="488"/>
    </row>
    <row r="495" spans="1:16" ht="17.25" hidden="1">
      <c r="A495" s="1209" t="s">
        <v>499</v>
      </c>
      <c r="B495" s="1209"/>
      <c r="C495" s="408">
        <f>C478-C481-C482-C483</f>
        <v>0</v>
      </c>
      <c r="D495" s="408">
        <f aca="true" t="shared" si="118" ref="D495:L495">D478-D481-D482-D483</f>
        <v>0</v>
      </c>
      <c r="E495" s="408">
        <f t="shared" si="118"/>
        <v>0</v>
      </c>
      <c r="F495" s="408">
        <f t="shared" si="118"/>
        <v>0</v>
      </c>
      <c r="G495" s="408">
        <f t="shared" si="118"/>
        <v>0</v>
      </c>
      <c r="H495" s="408">
        <f t="shared" si="118"/>
        <v>0</v>
      </c>
      <c r="I495" s="408">
        <f t="shared" si="118"/>
        <v>0</v>
      </c>
      <c r="J495" s="408">
        <f t="shared" si="118"/>
        <v>0</v>
      </c>
      <c r="K495" s="408">
        <f t="shared" si="118"/>
        <v>0</v>
      </c>
      <c r="L495" s="408">
        <f t="shared" si="118"/>
        <v>0</v>
      </c>
      <c r="M495" s="421"/>
      <c r="N495" s="488"/>
      <c r="O495" s="488"/>
      <c r="P495" s="488"/>
    </row>
    <row r="496" spans="1:16" ht="17.25" hidden="1">
      <c r="A496" s="1210" t="s">
        <v>500</v>
      </c>
      <c r="B496" s="1210"/>
      <c r="C496" s="408">
        <f>C483-C484-C493</f>
        <v>0</v>
      </c>
      <c r="D496" s="408">
        <f aca="true" t="shared" si="119" ref="D496:L496">D483-D484-D493</f>
        <v>0</v>
      </c>
      <c r="E496" s="408">
        <f t="shared" si="119"/>
        <v>0</v>
      </c>
      <c r="F496" s="408">
        <f t="shared" si="119"/>
        <v>0</v>
      </c>
      <c r="G496" s="408">
        <f t="shared" si="119"/>
        <v>0</v>
      </c>
      <c r="H496" s="408">
        <f t="shared" si="119"/>
        <v>0</v>
      </c>
      <c r="I496" s="408">
        <f t="shared" si="119"/>
        <v>0</v>
      </c>
      <c r="J496" s="408">
        <f t="shared" si="119"/>
        <v>0</v>
      </c>
      <c r="K496" s="408">
        <f t="shared" si="119"/>
        <v>0</v>
      </c>
      <c r="L496" s="408">
        <f t="shared" si="119"/>
        <v>0</v>
      </c>
      <c r="M496" s="421"/>
      <c r="N496" s="488"/>
      <c r="O496" s="488"/>
      <c r="P496" s="488"/>
    </row>
    <row r="497" spans="1:16" ht="18.75" hidden="1">
      <c r="A497" s="473"/>
      <c r="B497" s="489" t="s">
        <v>520</v>
      </c>
      <c r="C497" s="489"/>
      <c r="D497" s="463"/>
      <c r="E497" s="463"/>
      <c r="F497" s="463"/>
      <c r="G497" s="1212" t="s">
        <v>520</v>
      </c>
      <c r="H497" s="1212"/>
      <c r="I497" s="1212"/>
      <c r="J497" s="1212"/>
      <c r="K497" s="1212"/>
      <c r="L497" s="1212"/>
      <c r="M497" s="476"/>
      <c r="N497" s="476"/>
      <c r="O497" s="476"/>
      <c r="P497" s="476"/>
    </row>
    <row r="498" spans="1:16" ht="18.75" hidden="1">
      <c r="A498" s="1251" t="s">
        <v>4</v>
      </c>
      <c r="B498" s="1251"/>
      <c r="C498" s="1251"/>
      <c r="D498" s="1251"/>
      <c r="E498" s="463"/>
      <c r="F498" s="463"/>
      <c r="G498" s="490"/>
      <c r="H498" s="1253" t="s">
        <v>521</v>
      </c>
      <c r="I498" s="1253"/>
      <c r="J498" s="1253"/>
      <c r="K498" s="1253"/>
      <c r="L498" s="1253"/>
      <c r="M498" s="476"/>
      <c r="N498" s="476"/>
      <c r="O498" s="476"/>
      <c r="P498" s="476"/>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235" t="s">
        <v>33</v>
      </c>
      <c r="B511" s="1236"/>
      <c r="C511" s="472"/>
      <c r="D511" s="1227" t="s">
        <v>79</v>
      </c>
      <c r="E511" s="1227"/>
      <c r="F511" s="1227"/>
      <c r="G511" s="1227"/>
      <c r="H511" s="1227"/>
      <c r="I511" s="1227"/>
      <c r="J511" s="1227"/>
      <c r="K511" s="1238"/>
      <c r="L511" s="1238"/>
      <c r="M511" s="476"/>
    </row>
    <row r="512" spans="1:13" ht="16.5" hidden="1">
      <c r="A512" s="1189" t="s">
        <v>343</v>
      </c>
      <c r="B512" s="1189"/>
      <c r="C512" s="1189"/>
      <c r="D512" s="1227" t="s">
        <v>215</v>
      </c>
      <c r="E512" s="1227"/>
      <c r="F512" s="1227"/>
      <c r="G512" s="1227"/>
      <c r="H512" s="1227"/>
      <c r="I512" s="1227"/>
      <c r="J512" s="1227"/>
      <c r="K512" s="1237" t="s">
        <v>517</v>
      </c>
      <c r="L512" s="1237"/>
      <c r="M512" s="473"/>
    </row>
    <row r="513" spans="1:13" ht="16.5" hidden="1">
      <c r="A513" s="1189" t="s">
        <v>344</v>
      </c>
      <c r="B513" s="1189"/>
      <c r="C513" s="411"/>
      <c r="D513" s="1234" t="s">
        <v>554</v>
      </c>
      <c r="E513" s="1234"/>
      <c r="F513" s="1234"/>
      <c r="G513" s="1234"/>
      <c r="H513" s="1234"/>
      <c r="I513" s="1234"/>
      <c r="J513" s="1234"/>
      <c r="K513" s="1238"/>
      <c r="L513" s="1238"/>
      <c r="M513" s="476"/>
    </row>
    <row r="514" spans="1:13" ht="15.75" hidden="1">
      <c r="A514" s="432" t="s">
        <v>119</v>
      </c>
      <c r="B514" s="432"/>
      <c r="C514" s="417"/>
      <c r="D514" s="477"/>
      <c r="E514" s="477"/>
      <c r="F514" s="478"/>
      <c r="G514" s="478"/>
      <c r="H514" s="478"/>
      <c r="I514" s="478"/>
      <c r="J514" s="478"/>
      <c r="K514" s="1239"/>
      <c r="L514" s="1239"/>
      <c r="M514" s="473"/>
    </row>
    <row r="515" spans="1:13" ht="15.75" hidden="1">
      <c r="A515" s="477"/>
      <c r="B515" s="477" t="s">
        <v>94</v>
      </c>
      <c r="C515" s="477"/>
      <c r="D515" s="477"/>
      <c r="E515" s="477"/>
      <c r="F515" s="477"/>
      <c r="G515" s="477"/>
      <c r="H515" s="477"/>
      <c r="I515" s="477"/>
      <c r="J515" s="477"/>
      <c r="K515" s="1229"/>
      <c r="L515" s="1229"/>
      <c r="M515" s="473"/>
    </row>
    <row r="516" spans="1:13" ht="15.75" hidden="1">
      <c r="A516" s="837" t="s">
        <v>71</v>
      </c>
      <c r="B516" s="838"/>
      <c r="C516" s="1203" t="s">
        <v>38</v>
      </c>
      <c r="D516" s="1213" t="s">
        <v>338</v>
      </c>
      <c r="E516" s="1213"/>
      <c r="F516" s="1213"/>
      <c r="G516" s="1213"/>
      <c r="H516" s="1213"/>
      <c r="I516" s="1213"/>
      <c r="J516" s="1213"/>
      <c r="K516" s="1213"/>
      <c r="L516" s="1213"/>
      <c r="M516" s="476"/>
    </row>
    <row r="517" spans="1:13" ht="15.75" hidden="1">
      <c r="A517" s="839"/>
      <c r="B517" s="840"/>
      <c r="C517" s="1203"/>
      <c r="D517" s="1248" t="s">
        <v>206</v>
      </c>
      <c r="E517" s="1249"/>
      <c r="F517" s="1249"/>
      <c r="G517" s="1249"/>
      <c r="H517" s="1249"/>
      <c r="I517" s="1249"/>
      <c r="J517" s="1250"/>
      <c r="K517" s="1240" t="s">
        <v>207</v>
      </c>
      <c r="L517" s="1240" t="s">
        <v>208</v>
      </c>
      <c r="M517" s="473"/>
    </row>
    <row r="518" spans="1:13" ht="15.75" hidden="1">
      <c r="A518" s="839"/>
      <c r="B518" s="840"/>
      <c r="C518" s="1203"/>
      <c r="D518" s="1252" t="s">
        <v>37</v>
      </c>
      <c r="E518" s="1243" t="s">
        <v>7</v>
      </c>
      <c r="F518" s="1244"/>
      <c r="G518" s="1244"/>
      <c r="H518" s="1244"/>
      <c r="I518" s="1244"/>
      <c r="J518" s="1245"/>
      <c r="K518" s="1241"/>
      <c r="L518" s="1246"/>
      <c r="M518" s="473"/>
    </row>
    <row r="519" spans="1:16" ht="15.75" hidden="1">
      <c r="A519" s="1207"/>
      <c r="B519" s="1208"/>
      <c r="C519" s="1203"/>
      <c r="D519" s="1252"/>
      <c r="E519" s="479" t="s">
        <v>209</v>
      </c>
      <c r="F519" s="479" t="s">
        <v>210</v>
      </c>
      <c r="G519" s="479" t="s">
        <v>211</v>
      </c>
      <c r="H519" s="479" t="s">
        <v>212</v>
      </c>
      <c r="I519" s="479" t="s">
        <v>345</v>
      </c>
      <c r="J519" s="479" t="s">
        <v>213</v>
      </c>
      <c r="K519" s="1242"/>
      <c r="L519" s="1247"/>
      <c r="M519" s="1201" t="s">
        <v>501</v>
      </c>
      <c r="N519" s="1201"/>
      <c r="O519" s="1201"/>
      <c r="P519" s="1201"/>
    </row>
    <row r="520" spans="1:16" ht="15" hidden="1">
      <c r="A520" s="1205" t="s">
        <v>6</v>
      </c>
      <c r="B520" s="1206"/>
      <c r="C520" s="480">
        <v>1</v>
      </c>
      <c r="D520" s="481">
        <v>2</v>
      </c>
      <c r="E520" s="480">
        <v>3</v>
      </c>
      <c r="F520" s="481">
        <v>4</v>
      </c>
      <c r="G520" s="480">
        <v>5</v>
      </c>
      <c r="H520" s="481">
        <v>6</v>
      </c>
      <c r="I520" s="480">
        <v>7</v>
      </c>
      <c r="J520" s="481">
        <v>8</v>
      </c>
      <c r="K520" s="480">
        <v>9</v>
      </c>
      <c r="L520" s="481">
        <v>10</v>
      </c>
      <c r="M520" s="482" t="s">
        <v>502</v>
      </c>
      <c r="N520" s="483" t="s">
        <v>505</v>
      </c>
      <c r="O520" s="483" t="s">
        <v>503</v>
      </c>
      <c r="P520" s="483" t="s">
        <v>504</v>
      </c>
    </row>
    <row r="521" spans="1:16" ht="24.75" customHeight="1" hidden="1">
      <c r="A521" s="424" t="s">
        <v>0</v>
      </c>
      <c r="B521" s="425" t="s">
        <v>131</v>
      </c>
      <c r="C521" s="404">
        <f>C522+C523</f>
        <v>1489506</v>
      </c>
      <c r="D521" s="404">
        <f aca="true" t="shared" si="120" ref="D521:L521">D522+D523</f>
        <v>1316506</v>
      </c>
      <c r="E521" s="404">
        <f t="shared" si="120"/>
        <v>194963</v>
      </c>
      <c r="F521" s="404">
        <f t="shared" si="120"/>
        <v>0</v>
      </c>
      <c r="G521" s="404">
        <f t="shared" si="120"/>
        <v>98361</v>
      </c>
      <c r="H521" s="404">
        <f t="shared" si="120"/>
        <v>1018454</v>
      </c>
      <c r="I521" s="404">
        <f t="shared" si="120"/>
        <v>0</v>
      </c>
      <c r="J521" s="404">
        <f t="shared" si="120"/>
        <v>4728</v>
      </c>
      <c r="K521" s="404">
        <f t="shared" si="120"/>
        <v>0</v>
      </c>
      <c r="L521" s="404">
        <f t="shared" si="120"/>
        <v>173000</v>
      </c>
      <c r="M521" s="404" t="e">
        <f>'03'!#REF!+'04'!#REF!</f>
        <v>#REF!</v>
      </c>
      <c r="N521" s="404" t="e">
        <f>C521-M521</f>
        <v>#REF!</v>
      </c>
      <c r="O521" s="404" t="e">
        <f>'07'!#REF!</f>
        <v>#REF!</v>
      </c>
      <c r="P521" s="404" t="e">
        <f>C521-O521</f>
        <v>#REF!</v>
      </c>
    </row>
    <row r="522" spans="1:16" ht="24.75" customHeight="1" hidden="1">
      <c r="A522" s="427">
        <v>1</v>
      </c>
      <c r="B522" s="428" t="s">
        <v>132</v>
      </c>
      <c r="C522" s="404">
        <f>D522+K522+L522</f>
        <v>1046387</v>
      </c>
      <c r="D522" s="404">
        <f>E522+F522+G522+H522+I522+J522</f>
        <v>1046387</v>
      </c>
      <c r="E522" s="408">
        <v>35026</v>
      </c>
      <c r="F522" s="408"/>
      <c r="G522" s="408">
        <v>37361</v>
      </c>
      <c r="H522" s="408">
        <v>974000</v>
      </c>
      <c r="I522" s="408"/>
      <c r="J522" s="408"/>
      <c r="K522" s="408"/>
      <c r="L522" s="408"/>
      <c r="M522" s="408" t="e">
        <f>'03'!#REF!+'04'!#REF!</f>
        <v>#REF!</v>
      </c>
      <c r="N522" s="408" t="e">
        <f aca="true" t="shared" si="121" ref="N522:N536">C522-M522</f>
        <v>#REF!</v>
      </c>
      <c r="O522" s="408" t="e">
        <f>'07'!#REF!</f>
        <v>#REF!</v>
      </c>
      <c r="P522" s="408" t="e">
        <f aca="true" t="shared" si="122" ref="P522:P536">C522-O522</f>
        <v>#REF!</v>
      </c>
    </row>
    <row r="523" spans="1:16" ht="24.75" customHeight="1" hidden="1">
      <c r="A523" s="427">
        <v>2</v>
      </c>
      <c r="B523" s="428" t="s">
        <v>133</v>
      </c>
      <c r="C523" s="404">
        <f>D523+K523+L523</f>
        <v>443119</v>
      </c>
      <c r="D523" s="404">
        <f>E523+F523+G523+H523+I523+J523</f>
        <v>270119</v>
      </c>
      <c r="E523" s="408">
        <v>159937</v>
      </c>
      <c r="F523" s="408">
        <v>0</v>
      </c>
      <c r="G523" s="408">
        <v>61000</v>
      </c>
      <c r="H523" s="408">
        <v>44454</v>
      </c>
      <c r="I523" s="408">
        <v>0</v>
      </c>
      <c r="J523" s="408">
        <v>4728</v>
      </c>
      <c r="K523" s="408">
        <v>0</v>
      </c>
      <c r="L523" s="408">
        <v>173000</v>
      </c>
      <c r="M523" s="408" t="e">
        <f>'03'!#REF!+'04'!#REF!</f>
        <v>#REF!</v>
      </c>
      <c r="N523" s="408" t="e">
        <f t="shared" si="121"/>
        <v>#REF!</v>
      </c>
      <c r="O523" s="408" t="e">
        <f>'07'!#REF!</f>
        <v>#REF!</v>
      </c>
      <c r="P523" s="408" t="e">
        <f t="shared" si="122"/>
        <v>#REF!</v>
      </c>
    </row>
    <row r="524" spans="1:16" ht="24.75" customHeight="1" hidden="1">
      <c r="A524" s="394" t="s">
        <v>1</v>
      </c>
      <c r="B524" s="395" t="s">
        <v>134</v>
      </c>
      <c r="C524" s="404">
        <f>D524+K524+L524</f>
        <v>21400</v>
      </c>
      <c r="D524" s="404">
        <f>E524+F524+G524+H524+I524+J524</f>
        <v>21400</v>
      </c>
      <c r="E524" s="408">
        <v>1400</v>
      </c>
      <c r="F524" s="408">
        <v>0</v>
      </c>
      <c r="G524" s="408">
        <v>20000</v>
      </c>
      <c r="H524" s="408">
        <v>0</v>
      </c>
      <c r="I524" s="408">
        <v>0</v>
      </c>
      <c r="J524" s="408">
        <v>0</v>
      </c>
      <c r="K524" s="408">
        <v>0</v>
      </c>
      <c r="L524" s="408">
        <v>0</v>
      </c>
      <c r="M524" s="408" t="e">
        <f>'03'!#REF!+'04'!#REF!</f>
        <v>#REF!</v>
      </c>
      <c r="N524" s="408" t="e">
        <f t="shared" si="121"/>
        <v>#REF!</v>
      </c>
      <c r="O524" s="408" t="e">
        <f>'07'!#REF!</f>
        <v>#REF!</v>
      </c>
      <c r="P524" s="408" t="e">
        <f t="shared" si="122"/>
        <v>#REF!</v>
      </c>
    </row>
    <row r="525" spans="1:16" ht="24.75" customHeight="1" hidden="1">
      <c r="A525" s="394" t="s">
        <v>9</v>
      </c>
      <c r="B525" s="395" t="s">
        <v>135</v>
      </c>
      <c r="C525" s="404">
        <f>D525+K525+L525</f>
        <v>0</v>
      </c>
      <c r="D525" s="404">
        <f>E525+F525+G525+H525+I525+J525</f>
        <v>0</v>
      </c>
      <c r="E525" s="408">
        <v>0</v>
      </c>
      <c r="F525" s="408">
        <v>0</v>
      </c>
      <c r="G525" s="408">
        <v>0</v>
      </c>
      <c r="H525" s="408">
        <v>0</v>
      </c>
      <c r="I525" s="408">
        <v>0</v>
      </c>
      <c r="J525" s="408">
        <v>0</v>
      </c>
      <c r="K525" s="408">
        <v>0</v>
      </c>
      <c r="L525" s="408">
        <v>0</v>
      </c>
      <c r="M525" s="408" t="e">
        <f>'03'!#REF!+'04'!#REF!</f>
        <v>#REF!</v>
      </c>
      <c r="N525" s="408" t="e">
        <f t="shared" si="121"/>
        <v>#REF!</v>
      </c>
      <c r="O525" s="408" t="e">
        <f>'07'!#REF!</f>
        <v>#REF!</v>
      </c>
      <c r="P525" s="408" t="e">
        <f t="shared" si="122"/>
        <v>#REF!</v>
      </c>
    </row>
    <row r="526" spans="1:16" ht="24.75" customHeight="1" hidden="1">
      <c r="A526" s="394" t="s">
        <v>136</v>
      </c>
      <c r="B526" s="395" t="s">
        <v>137</v>
      </c>
      <c r="C526" s="404">
        <f>C527+C536</f>
        <v>1468106</v>
      </c>
      <c r="D526" s="404">
        <f aca="true" t="shared" si="123" ref="D526:L526">D527+D536</f>
        <v>1295106</v>
      </c>
      <c r="E526" s="404">
        <f t="shared" si="123"/>
        <v>193563</v>
      </c>
      <c r="F526" s="404">
        <f t="shared" si="123"/>
        <v>0</v>
      </c>
      <c r="G526" s="404">
        <f t="shared" si="123"/>
        <v>78361</v>
      </c>
      <c r="H526" s="404">
        <f t="shared" si="123"/>
        <v>1018454</v>
      </c>
      <c r="I526" s="404">
        <f t="shared" si="123"/>
        <v>0</v>
      </c>
      <c r="J526" s="404">
        <f t="shared" si="123"/>
        <v>4728</v>
      </c>
      <c r="K526" s="404">
        <f t="shared" si="123"/>
        <v>0</v>
      </c>
      <c r="L526" s="404">
        <f t="shared" si="123"/>
        <v>173000</v>
      </c>
      <c r="M526" s="404" t="e">
        <f>'03'!#REF!+'04'!#REF!</f>
        <v>#REF!</v>
      </c>
      <c r="N526" s="404" t="e">
        <f t="shared" si="121"/>
        <v>#REF!</v>
      </c>
      <c r="O526" s="404" t="e">
        <f>'07'!#REF!</f>
        <v>#REF!</v>
      </c>
      <c r="P526" s="404" t="e">
        <f t="shared" si="122"/>
        <v>#REF!</v>
      </c>
    </row>
    <row r="527" spans="1:16" ht="24.75" customHeight="1" hidden="1">
      <c r="A527" s="394" t="s">
        <v>52</v>
      </c>
      <c r="B527" s="429" t="s">
        <v>138</v>
      </c>
      <c r="C527" s="404">
        <f>SUM(C528:C535)</f>
        <v>421719</v>
      </c>
      <c r="D527" s="404">
        <f aca="true" t="shared" si="124" ref="D527:L527">SUM(D528:D535)</f>
        <v>248719</v>
      </c>
      <c r="E527" s="404">
        <f t="shared" si="124"/>
        <v>158537</v>
      </c>
      <c r="F527" s="404">
        <f t="shared" si="124"/>
        <v>0</v>
      </c>
      <c r="G527" s="404">
        <f t="shared" si="124"/>
        <v>41000</v>
      </c>
      <c r="H527" s="404">
        <f t="shared" si="124"/>
        <v>44454</v>
      </c>
      <c r="I527" s="404">
        <f t="shared" si="124"/>
        <v>0</v>
      </c>
      <c r="J527" s="404">
        <f t="shared" si="124"/>
        <v>4728</v>
      </c>
      <c r="K527" s="404">
        <f t="shared" si="124"/>
        <v>0</v>
      </c>
      <c r="L527" s="404">
        <f t="shared" si="124"/>
        <v>173000</v>
      </c>
      <c r="M527" s="404" t="e">
        <f>'03'!#REF!+'04'!#REF!</f>
        <v>#REF!</v>
      </c>
      <c r="N527" s="404" t="e">
        <f t="shared" si="121"/>
        <v>#REF!</v>
      </c>
      <c r="O527" s="404" t="e">
        <f>'07'!#REF!</f>
        <v>#REF!</v>
      </c>
      <c r="P527" s="404" t="e">
        <f t="shared" si="122"/>
        <v>#REF!</v>
      </c>
    </row>
    <row r="528" spans="1:16" ht="24.75" customHeight="1" hidden="1">
      <c r="A528" s="427" t="s">
        <v>54</v>
      </c>
      <c r="B528" s="428" t="s">
        <v>139</v>
      </c>
      <c r="C528" s="404">
        <f aca="true" t="shared" si="125" ref="C528:C536">D528+K528+L528</f>
        <v>57757</v>
      </c>
      <c r="D528" s="404">
        <f aca="true" t="shared" si="126" ref="D528:D536">E528+F528+G528+H528+I528+J528</f>
        <v>57757</v>
      </c>
      <c r="E528" s="408">
        <v>4875</v>
      </c>
      <c r="F528" s="408">
        <v>0</v>
      </c>
      <c r="G528" s="408">
        <v>6700</v>
      </c>
      <c r="H528" s="408">
        <v>41454</v>
      </c>
      <c r="I528" s="408">
        <v>0</v>
      </c>
      <c r="J528" s="408">
        <v>4728</v>
      </c>
      <c r="K528" s="408">
        <v>0</v>
      </c>
      <c r="L528" s="408">
        <v>0</v>
      </c>
      <c r="M528" s="408" t="e">
        <f>'03'!#REF!+'04'!#REF!</f>
        <v>#REF!</v>
      </c>
      <c r="N528" s="408" t="e">
        <f t="shared" si="121"/>
        <v>#REF!</v>
      </c>
      <c r="O528" s="408" t="e">
        <f>'07'!#REF!</f>
        <v>#REF!</v>
      </c>
      <c r="P528" s="408" t="e">
        <f t="shared" si="122"/>
        <v>#REF!</v>
      </c>
    </row>
    <row r="529" spans="1:16" ht="24.75" customHeight="1" hidden="1">
      <c r="A529" s="427" t="s">
        <v>55</v>
      </c>
      <c r="B529" s="428" t="s">
        <v>140</v>
      </c>
      <c r="C529" s="404">
        <f t="shared" si="125"/>
        <v>0</v>
      </c>
      <c r="D529" s="404">
        <f t="shared" si="126"/>
        <v>0</v>
      </c>
      <c r="E529" s="408">
        <v>0</v>
      </c>
      <c r="F529" s="408">
        <v>0</v>
      </c>
      <c r="G529" s="408">
        <v>0</v>
      </c>
      <c r="H529" s="408">
        <v>0</v>
      </c>
      <c r="I529" s="408">
        <v>0</v>
      </c>
      <c r="J529" s="408">
        <v>0</v>
      </c>
      <c r="K529" s="408">
        <v>0</v>
      </c>
      <c r="L529" s="408">
        <v>0</v>
      </c>
      <c r="M529" s="408" t="e">
        <f>'03'!#REF!+'04'!#REF!</f>
        <v>#REF!</v>
      </c>
      <c r="N529" s="408" t="e">
        <f t="shared" si="121"/>
        <v>#REF!</v>
      </c>
      <c r="O529" s="408" t="e">
        <f>'07'!#REF!</f>
        <v>#REF!</v>
      </c>
      <c r="P529" s="408" t="e">
        <f t="shared" si="122"/>
        <v>#REF!</v>
      </c>
    </row>
    <row r="530" spans="1:16" ht="24.75" customHeight="1" hidden="1">
      <c r="A530" s="427" t="s">
        <v>141</v>
      </c>
      <c r="B530" s="428" t="s">
        <v>201</v>
      </c>
      <c r="C530" s="404">
        <f t="shared" si="125"/>
        <v>0</v>
      </c>
      <c r="D530" s="404">
        <f t="shared" si="126"/>
        <v>0</v>
      </c>
      <c r="E530" s="408">
        <v>0</v>
      </c>
      <c r="F530" s="408">
        <v>0</v>
      </c>
      <c r="G530" s="408">
        <v>0</v>
      </c>
      <c r="H530" s="408">
        <v>0</v>
      </c>
      <c r="I530" s="408">
        <v>0</v>
      </c>
      <c r="J530" s="408">
        <v>0</v>
      </c>
      <c r="K530" s="408">
        <v>0</v>
      </c>
      <c r="L530" s="408">
        <v>0</v>
      </c>
      <c r="M530" s="408" t="e">
        <f>'03'!#REF!</f>
        <v>#REF!</v>
      </c>
      <c r="N530" s="408" t="e">
        <f t="shared" si="121"/>
        <v>#REF!</v>
      </c>
      <c r="O530" s="408" t="e">
        <f>'07'!#REF!</f>
        <v>#REF!</v>
      </c>
      <c r="P530" s="408" t="e">
        <f t="shared" si="122"/>
        <v>#REF!</v>
      </c>
    </row>
    <row r="531" spans="1:16" ht="24.75" customHeight="1" hidden="1">
      <c r="A531" s="427" t="s">
        <v>143</v>
      </c>
      <c r="B531" s="428" t="s">
        <v>142</v>
      </c>
      <c r="C531" s="404">
        <f t="shared" si="125"/>
        <v>213822</v>
      </c>
      <c r="D531" s="404">
        <f t="shared" si="126"/>
        <v>40822</v>
      </c>
      <c r="E531" s="408">
        <v>3522</v>
      </c>
      <c r="F531" s="408">
        <v>0</v>
      </c>
      <c r="G531" s="408">
        <v>34300</v>
      </c>
      <c r="H531" s="408">
        <v>3000</v>
      </c>
      <c r="I531" s="408">
        <v>0</v>
      </c>
      <c r="J531" s="408">
        <v>0</v>
      </c>
      <c r="K531" s="408">
        <v>0</v>
      </c>
      <c r="L531" s="408">
        <v>173000</v>
      </c>
      <c r="M531" s="408" t="e">
        <f>'03'!#REF!+'04'!#REF!</f>
        <v>#REF!</v>
      </c>
      <c r="N531" s="408" t="e">
        <f t="shared" si="121"/>
        <v>#REF!</v>
      </c>
      <c r="O531" s="408" t="e">
        <f>'07'!#REF!</f>
        <v>#REF!</v>
      </c>
      <c r="P531" s="408" t="e">
        <f t="shared" si="122"/>
        <v>#REF!</v>
      </c>
    </row>
    <row r="532" spans="1:16" ht="24.75" customHeight="1" hidden="1">
      <c r="A532" s="427" t="s">
        <v>145</v>
      </c>
      <c r="B532" s="428" t="s">
        <v>144</v>
      </c>
      <c r="C532" s="404">
        <f t="shared" si="125"/>
        <v>0</v>
      </c>
      <c r="D532" s="404">
        <f t="shared" si="126"/>
        <v>0</v>
      </c>
      <c r="E532" s="408">
        <v>0</v>
      </c>
      <c r="F532" s="408">
        <v>0</v>
      </c>
      <c r="G532" s="408">
        <v>0</v>
      </c>
      <c r="H532" s="408">
        <v>0</v>
      </c>
      <c r="I532" s="408">
        <v>0</v>
      </c>
      <c r="J532" s="408">
        <v>0</v>
      </c>
      <c r="K532" s="408">
        <v>0</v>
      </c>
      <c r="L532" s="408">
        <v>0</v>
      </c>
      <c r="M532" s="408" t="e">
        <f>'03'!#REF!+'04'!#REF!</f>
        <v>#REF!</v>
      </c>
      <c r="N532" s="408" t="e">
        <f t="shared" si="121"/>
        <v>#REF!</v>
      </c>
      <c r="O532" s="408" t="e">
        <f>'07'!#REF!</f>
        <v>#REF!</v>
      </c>
      <c r="P532" s="408" t="e">
        <f t="shared" si="122"/>
        <v>#REF!</v>
      </c>
    </row>
    <row r="533" spans="1:16" ht="24.75" customHeight="1" hidden="1">
      <c r="A533" s="427" t="s">
        <v>147</v>
      </c>
      <c r="B533" s="428" t="s">
        <v>146</v>
      </c>
      <c r="C533" s="404">
        <f t="shared" si="125"/>
        <v>150140</v>
      </c>
      <c r="D533" s="404">
        <f t="shared" si="126"/>
        <v>150140</v>
      </c>
      <c r="E533" s="408">
        <v>150140</v>
      </c>
      <c r="F533" s="408">
        <v>0</v>
      </c>
      <c r="G533" s="408">
        <v>0</v>
      </c>
      <c r="H533" s="408">
        <v>0</v>
      </c>
      <c r="I533" s="408">
        <v>0</v>
      </c>
      <c r="J533" s="408">
        <v>0</v>
      </c>
      <c r="K533" s="408">
        <v>0</v>
      </c>
      <c r="L533" s="408">
        <v>0</v>
      </c>
      <c r="M533" s="408" t="e">
        <f>'03'!#REF!+'04'!#REF!</f>
        <v>#REF!</v>
      </c>
      <c r="N533" s="408" t="e">
        <f t="shared" si="121"/>
        <v>#REF!</v>
      </c>
      <c r="O533" s="408" t="e">
        <f>'07'!#REF!</f>
        <v>#REF!</v>
      </c>
      <c r="P533" s="408" t="e">
        <f t="shared" si="122"/>
        <v>#REF!</v>
      </c>
    </row>
    <row r="534" spans="1:16" ht="24.75" customHeight="1" hidden="1">
      <c r="A534" s="427" t="s">
        <v>149</v>
      </c>
      <c r="B534" s="430" t="s">
        <v>148</v>
      </c>
      <c r="C534" s="404">
        <f t="shared" si="125"/>
        <v>0</v>
      </c>
      <c r="D534" s="404">
        <f t="shared" si="126"/>
        <v>0</v>
      </c>
      <c r="E534" s="408">
        <v>0</v>
      </c>
      <c r="F534" s="408">
        <v>0</v>
      </c>
      <c r="G534" s="408">
        <v>0</v>
      </c>
      <c r="H534" s="408">
        <v>0</v>
      </c>
      <c r="I534" s="408">
        <v>0</v>
      </c>
      <c r="J534" s="408">
        <v>0</v>
      </c>
      <c r="K534" s="408">
        <v>0</v>
      </c>
      <c r="L534" s="408">
        <v>0</v>
      </c>
      <c r="M534" s="408" t="e">
        <f>'03'!#REF!+'04'!#REF!</f>
        <v>#REF!</v>
      </c>
      <c r="N534" s="408" t="e">
        <f t="shared" si="121"/>
        <v>#REF!</v>
      </c>
      <c r="O534" s="408" t="e">
        <f>'07'!#REF!</f>
        <v>#REF!</v>
      </c>
      <c r="P534" s="408" t="e">
        <f t="shared" si="122"/>
        <v>#REF!</v>
      </c>
    </row>
    <row r="535" spans="1:16" ht="24.75" customHeight="1" hidden="1">
      <c r="A535" s="427" t="s">
        <v>185</v>
      </c>
      <c r="B535" s="428" t="s">
        <v>150</v>
      </c>
      <c r="C535" s="404">
        <f t="shared" si="125"/>
        <v>0</v>
      </c>
      <c r="D535" s="404">
        <f t="shared" si="126"/>
        <v>0</v>
      </c>
      <c r="E535" s="408">
        <v>0</v>
      </c>
      <c r="F535" s="408">
        <v>0</v>
      </c>
      <c r="G535" s="408">
        <v>0</v>
      </c>
      <c r="H535" s="408">
        <v>0</v>
      </c>
      <c r="I535" s="408">
        <v>0</v>
      </c>
      <c r="J535" s="408">
        <v>0</v>
      </c>
      <c r="K535" s="408">
        <v>0</v>
      </c>
      <c r="L535" s="408">
        <v>0</v>
      </c>
      <c r="M535" s="408" t="e">
        <f>'03'!#REF!+'04'!#REF!</f>
        <v>#REF!</v>
      </c>
      <c r="N535" s="408" t="e">
        <f t="shared" si="121"/>
        <v>#REF!</v>
      </c>
      <c r="O535" s="408" t="e">
        <f>'07'!#REF!</f>
        <v>#REF!</v>
      </c>
      <c r="P535" s="408" t="e">
        <f t="shared" si="122"/>
        <v>#REF!</v>
      </c>
    </row>
    <row r="536" spans="1:16" ht="24.75" customHeight="1" hidden="1">
      <c r="A536" s="394" t="s">
        <v>53</v>
      </c>
      <c r="B536" s="395" t="s">
        <v>151</v>
      </c>
      <c r="C536" s="404">
        <f t="shared" si="125"/>
        <v>1046387</v>
      </c>
      <c r="D536" s="404">
        <f t="shared" si="126"/>
        <v>1046387</v>
      </c>
      <c r="E536" s="408">
        <v>35026</v>
      </c>
      <c r="F536" s="408">
        <v>0</v>
      </c>
      <c r="G536" s="408">
        <v>37361</v>
      </c>
      <c r="H536" s="408">
        <v>974000</v>
      </c>
      <c r="I536" s="408">
        <v>0</v>
      </c>
      <c r="J536" s="408">
        <v>0</v>
      </c>
      <c r="K536" s="408">
        <v>0</v>
      </c>
      <c r="L536" s="408">
        <v>0</v>
      </c>
      <c r="M536" s="404" t="e">
        <f>'03'!#REF!+'04'!#REF!</f>
        <v>#REF!</v>
      </c>
      <c r="N536" s="404" t="e">
        <f t="shared" si="121"/>
        <v>#REF!</v>
      </c>
      <c r="O536" s="404" t="e">
        <f>'07'!#REF!</f>
        <v>#REF!</v>
      </c>
      <c r="P536" s="404" t="e">
        <f t="shared" si="122"/>
        <v>#REF!</v>
      </c>
    </row>
    <row r="537" spans="1:16" ht="24.75" customHeight="1" hidden="1">
      <c r="A537" s="460" t="s">
        <v>76</v>
      </c>
      <c r="B537" s="487" t="s">
        <v>214</v>
      </c>
      <c r="C537" s="471">
        <f>(C528+C529+C530)/C527</f>
        <v>0.13695612481296787</v>
      </c>
      <c r="D537" s="396">
        <f aca="true" t="shared" si="127" ref="D537:L537">(D528+D529+D530)/D527</f>
        <v>0.2322178844398699</v>
      </c>
      <c r="E537" s="410">
        <f t="shared" si="127"/>
        <v>0.030749919577133415</v>
      </c>
      <c r="F537" s="410" t="e">
        <f t="shared" si="127"/>
        <v>#DIV/0!</v>
      </c>
      <c r="G537" s="410">
        <f t="shared" si="127"/>
        <v>0.16341463414634147</v>
      </c>
      <c r="H537" s="410">
        <f t="shared" si="127"/>
        <v>0.9325145093804832</v>
      </c>
      <c r="I537" s="410" t="e">
        <f t="shared" si="127"/>
        <v>#DIV/0!</v>
      </c>
      <c r="J537" s="410">
        <f t="shared" si="127"/>
        <v>1</v>
      </c>
      <c r="K537" s="410" t="e">
        <f t="shared" si="127"/>
        <v>#DIV/0!</v>
      </c>
      <c r="L537" s="410">
        <f t="shared" si="127"/>
        <v>0</v>
      </c>
      <c r="M537" s="421"/>
      <c r="N537" s="488"/>
      <c r="O537" s="488"/>
      <c r="P537" s="488"/>
    </row>
    <row r="538" spans="1:16" ht="17.25" hidden="1">
      <c r="A538" s="1209" t="s">
        <v>499</v>
      </c>
      <c r="B538" s="1209"/>
      <c r="C538" s="408">
        <f>C521-C524-C525-C526</f>
        <v>0</v>
      </c>
      <c r="D538" s="408">
        <f aca="true" t="shared" si="128" ref="D538:L538">D521-D524-D525-D526</f>
        <v>0</v>
      </c>
      <c r="E538" s="408">
        <f t="shared" si="128"/>
        <v>0</v>
      </c>
      <c r="F538" s="408">
        <f t="shared" si="128"/>
        <v>0</v>
      </c>
      <c r="G538" s="408">
        <f t="shared" si="128"/>
        <v>0</v>
      </c>
      <c r="H538" s="408">
        <f t="shared" si="128"/>
        <v>0</v>
      </c>
      <c r="I538" s="408">
        <f t="shared" si="128"/>
        <v>0</v>
      </c>
      <c r="J538" s="408">
        <f t="shared" si="128"/>
        <v>0</v>
      </c>
      <c r="K538" s="408">
        <f t="shared" si="128"/>
        <v>0</v>
      </c>
      <c r="L538" s="408">
        <f t="shared" si="128"/>
        <v>0</v>
      </c>
      <c r="M538" s="421"/>
      <c r="N538" s="488"/>
      <c r="O538" s="488"/>
      <c r="P538" s="488"/>
    </row>
    <row r="539" spans="1:16" ht="17.25" hidden="1">
      <c r="A539" s="1210" t="s">
        <v>500</v>
      </c>
      <c r="B539" s="1210"/>
      <c r="C539" s="408">
        <f>C526-C527-C536</f>
        <v>0</v>
      </c>
      <c r="D539" s="408">
        <f aca="true" t="shared" si="129" ref="D539:L539">D526-D527-D536</f>
        <v>0</v>
      </c>
      <c r="E539" s="408">
        <f t="shared" si="129"/>
        <v>0</v>
      </c>
      <c r="F539" s="408">
        <f t="shared" si="129"/>
        <v>0</v>
      </c>
      <c r="G539" s="408">
        <f t="shared" si="129"/>
        <v>0</v>
      </c>
      <c r="H539" s="408">
        <f t="shared" si="129"/>
        <v>0</v>
      </c>
      <c r="I539" s="408">
        <f t="shared" si="129"/>
        <v>0</v>
      </c>
      <c r="J539" s="408">
        <f t="shared" si="129"/>
        <v>0</v>
      </c>
      <c r="K539" s="408">
        <f t="shared" si="129"/>
        <v>0</v>
      </c>
      <c r="L539" s="408">
        <f t="shared" si="129"/>
        <v>0</v>
      </c>
      <c r="M539" s="421"/>
      <c r="N539" s="488"/>
      <c r="O539" s="488"/>
      <c r="P539" s="488"/>
    </row>
    <row r="540" spans="1:16" ht="18.75" hidden="1">
      <c r="A540" s="473"/>
      <c r="B540" s="489" t="s">
        <v>520</v>
      </c>
      <c r="C540" s="489"/>
      <c r="D540" s="463"/>
      <c r="E540" s="463"/>
      <c r="F540" s="463"/>
      <c r="G540" s="1212" t="s">
        <v>520</v>
      </c>
      <c r="H540" s="1212"/>
      <c r="I540" s="1212"/>
      <c r="J540" s="1212"/>
      <c r="K540" s="1212"/>
      <c r="L540" s="1212"/>
      <c r="M540" s="476"/>
      <c r="N540" s="476"/>
      <c r="O540" s="476"/>
      <c r="P540" s="476"/>
    </row>
    <row r="541" spans="1:16" ht="18.75" hidden="1">
      <c r="A541" s="1251" t="s">
        <v>4</v>
      </c>
      <c r="B541" s="1251"/>
      <c r="C541" s="1251"/>
      <c r="D541" s="1251"/>
      <c r="E541" s="463"/>
      <c r="F541" s="463"/>
      <c r="G541" s="490"/>
      <c r="H541" s="1253" t="s">
        <v>521</v>
      </c>
      <c r="I541" s="1253"/>
      <c r="J541" s="1253"/>
      <c r="K541" s="1253"/>
      <c r="L541" s="1253"/>
      <c r="M541" s="476"/>
      <c r="N541" s="476"/>
      <c r="O541" s="476"/>
      <c r="P541" s="476"/>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sheet="1"/>
  <mergeCells count="342">
    <mergeCell ref="A541:D541"/>
    <mergeCell ref="H541:L541"/>
    <mergeCell ref="A539:B539"/>
    <mergeCell ref="M519:P519"/>
    <mergeCell ref="A520:B520"/>
    <mergeCell ref="A538:B538"/>
    <mergeCell ref="G540:L540"/>
    <mergeCell ref="K514:L514"/>
    <mergeCell ref="A516:B519"/>
    <mergeCell ref="K515:L515"/>
    <mergeCell ref="L517:L519"/>
    <mergeCell ref="C516:C519"/>
    <mergeCell ref="D518:D519"/>
    <mergeCell ref="D517:J517"/>
    <mergeCell ref="K517:K519"/>
    <mergeCell ref="E518:J518"/>
    <mergeCell ref="D516:L516"/>
    <mergeCell ref="A511:B511"/>
    <mergeCell ref="D511:J511"/>
    <mergeCell ref="D513:J513"/>
    <mergeCell ref="N6:P6"/>
    <mergeCell ref="A513:B513"/>
    <mergeCell ref="A512:C512"/>
    <mergeCell ref="D512:J512"/>
    <mergeCell ref="K512:L512"/>
    <mergeCell ref="K513:L513"/>
    <mergeCell ref="K511:L511"/>
    <mergeCell ref="M476:P476"/>
    <mergeCell ref="A477:B477"/>
    <mergeCell ref="A495:B495"/>
    <mergeCell ref="A496:B496"/>
    <mergeCell ref="L474:L476"/>
    <mergeCell ref="D475:D476"/>
    <mergeCell ref="E475:J475"/>
    <mergeCell ref="G497:L497"/>
    <mergeCell ref="A498:D498"/>
    <mergeCell ref="H498:L498"/>
    <mergeCell ref="K471:L471"/>
    <mergeCell ref="K472:L472"/>
    <mergeCell ref="A473:B476"/>
    <mergeCell ref="C473:C476"/>
    <mergeCell ref="D473:L473"/>
    <mergeCell ref="D474:J474"/>
    <mergeCell ref="K474:K476"/>
    <mergeCell ref="A469:C469"/>
    <mergeCell ref="D469:J469"/>
    <mergeCell ref="K469:L469"/>
    <mergeCell ref="A470:B470"/>
    <mergeCell ref="D470:J470"/>
    <mergeCell ref="K470:L470"/>
    <mergeCell ref="A468:B468"/>
    <mergeCell ref="D468:J468"/>
    <mergeCell ref="K468:L468"/>
    <mergeCell ref="L432:L434"/>
    <mergeCell ref="D433:D434"/>
    <mergeCell ref="E433:J433"/>
    <mergeCell ref="A454:B454"/>
    <mergeCell ref="G455:L455"/>
    <mergeCell ref="A456:D456"/>
    <mergeCell ref="H456:L456"/>
    <mergeCell ref="M434:P434"/>
    <mergeCell ref="A435:B435"/>
    <mergeCell ref="A453:B453"/>
    <mergeCell ref="A428:B428"/>
    <mergeCell ref="D428:J428"/>
    <mergeCell ref="K428:L428"/>
    <mergeCell ref="K429:L429"/>
    <mergeCell ref="K430:L430"/>
    <mergeCell ref="A431:B434"/>
    <mergeCell ref="C431:C434"/>
    <mergeCell ref="D431:L431"/>
    <mergeCell ref="D432:J432"/>
    <mergeCell ref="K432:K434"/>
    <mergeCell ref="A426:B426"/>
    <mergeCell ref="D426:J426"/>
    <mergeCell ref="K426:L426"/>
    <mergeCell ref="A427:C427"/>
    <mergeCell ref="D427:J427"/>
    <mergeCell ref="K427:L427"/>
    <mergeCell ref="M387:P387"/>
    <mergeCell ref="A388:B388"/>
    <mergeCell ref="A406:B406"/>
    <mergeCell ref="A407:B407"/>
    <mergeCell ref="L385:L387"/>
    <mergeCell ref="D386:D387"/>
    <mergeCell ref="E386:J386"/>
    <mergeCell ref="G408:L408"/>
    <mergeCell ref="A409:D409"/>
    <mergeCell ref="H409:L409"/>
    <mergeCell ref="K382:L382"/>
    <mergeCell ref="A384:B387"/>
    <mergeCell ref="C384:C387"/>
    <mergeCell ref="D384:L384"/>
    <mergeCell ref="D385:J385"/>
    <mergeCell ref="K385:K387"/>
    <mergeCell ref="A380:C380"/>
    <mergeCell ref="D380:J380"/>
    <mergeCell ref="K380:L380"/>
    <mergeCell ref="A381:B381"/>
    <mergeCell ref="D381:J381"/>
    <mergeCell ref="K381:L381"/>
    <mergeCell ref="A379:B379"/>
    <mergeCell ref="D379:J379"/>
    <mergeCell ref="K379:L379"/>
    <mergeCell ref="L342:L344"/>
    <mergeCell ref="D343:D344"/>
    <mergeCell ref="E343:J343"/>
    <mergeCell ref="A364:B364"/>
    <mergeCell ref="G365:L365"/>
    <mergeCell ref="A366:D366"/>
    <mergeCell ref="H366:L366"/>
    <mergeCell ref="M344:P344"/>
    <mergeCell ref="A345:B345"/>
    <mergeCell ref="A363:B363"/>
    <mergeCell ref="A338:B338"/>
    <mergeCell ref="D338:J338"/>
    <mergeCell ref="K338:L338"/>
    <mergeCell ref="K339:L339"/>
    <mergeCell ref="K340:L340"/>
    <mergeCell ref="A341:B344"/>
    <mergeCell ref="C341:C344"/>
    <mergeCell ref="D341:L341"/>
    <mergeCell ref="D342:J342"/>
    <mergeCell ref="K342:K344"/>
    <mergeCell ref="A336:B336"/>
    <mergeCell ref="D336:J336"/>
    <mergeCell ref="K336:L336"/>
    <mergeCell ref="A337:C337"/>
    <mergeCell ref="D337:J337"/>
    <mergeCell ref="K337:L337"/>
    <mergeCell ref="M301:P301"/>
    <mergeCell ref="A302:B302"/>
    <mergeCell ref="A320:B320"/>
    <mergeCell ref="A321:B321"/>
    <mergeCell ref="L299:L301"/>
    <mergeCell ref="D300:D301"/>
    <mergeCell ref="E300:J300"/>
    <mergeCell ref="A323:D323"/>
    <mergeCell ref="H323:L323"/>
    <mergeCell ref="K296:L296"/>
    <mergeCell ref="K297:L297"/>
    <mergeCell ref="A298:B301"/>
    <mergeCell ref="C298:C301"/>
    <mergeCell ref="D298:L298"/>
    <mergeCell ref="D299:J299"/>
    <mergeCell ref="K299:K301"/>
    <mergeCell ref="G322:L322"/>
    <mergeCell ref="A293:B293"/>
    <mergeCell ref="D293:J293"/>
    <mergeCell ref="K293:L293"/>
    <mergeCell ref="A294:C294"/>
    <mergeCell ref="D294:J294"/>
    <mergeCell ref="K294:L294"/>
    <mergeCell ref="D258:D259"/>
    <mergeCell ref="E258:J258"/>
    <mergeCell ref="A295:B295"/>
    <mergeCell ref="D295:J295"/>
    <mergeCell ref="G280:L280"/>
    <mergeCell ref="A281:D281"/>
    <mergeCell ref="H281:L281"/>
    <mergeCell ref="A278:B278"/>
    <mergeCell ref="A279:B279"/>
    <mergeCell ref="K295:L295"/>
    <mergeCell ref="M259:P259"/>
    <mergeCell ref="A260:B260"/>
    <mergeCell ref="K253:L253"/>
    <mergeCell ref="K254:L254"/>
    <mergeCell ref="A256:B259"/>
    <mergeCell ref="C256:C259"/>
    <mergeCell ref="D256:L256"/>
    <mergeCell ref="D257:J257"/>
    <mergeCell ref="K257:K259"/>
    <mergeCell ref="L257:L259"/>
    <mergeCell ref="A253:B253"/>
    <mergeCell ref="D253:J253"/>
    <mergeCell ref="A251:B251"/>
    <mergeCell ref="D251:J251"/>
    <mergeCell ref="K251:L251"/>
    <mergeCell ref="A252:C252"/>
    <mergeCell ref="D252:J252"/>
    <mergeCell ref="K252:L252"/>
    <mergeCell ref="A242:D242"/>
    <mergeCell ref="H242:L242"/>
    <mergeCell ref="K215:L215"/>
    <mergeCell ref="K216:L216"/>
    <mergeCell ref="A217:B220"/>
    <mergeCell ref="A221:B221"/>
    <mergeCell ref="A239:B239"/>
    <mergeCell ref="A240:B240"/>
    <mergeCell ref="L218:L220"/>
    <mergeCell ref="D219:D220"/>
    <mergeCell ref="G241:L241"/>
    <mergeCell ref="M220:P220"/>
    <mergeCell ref="A214:B214"/>
    <mergeCell ref="D214:J214"/>
    <mergeCell ref="K214:L214"/>
    <mergeCell ref="E219:J219"/>
    <mergeCell ref="D218:J218"/>
    <mergeCell ref="K218:K220"/>
    <mergeCell ref="C217:C220"/>
    <mergeCell ref="D217:L217"/>
    <mergeCell ref="A202:D202"/>
    <mergeCell ref="H202:L202"/>
    <mergeCell ref="A213:C213"/>
    <mergeCell ref="D213:J213"/>
    <mergeCell ref="K213:L213"/>
    <mergeCell ref="A212:B212"/>
    <mergeCell ref="D212:J212"/>
    <mergeCell ref="K212:L212"/>
    <mergeCell ref="D179:D180"/>
    <mergeCell ref="A200:B200"/>
    <mergeCell ref="G201:L201"/>
    <mergeCell ref="A181:B181"/>
    <mergeCell ref="A199:B199"/>
    <mergeCell ref="C177:C180"/>
    <mergeCell ref="D177:L177"/>
    <mergeCell ref="M180:P180"/>
    <mergeCell ref="A174:B174"/>
    <mergeCell ref="D174:J174"/>
    <mergeCell ref="K174:L174"/>
    <mergeCell ref="K176:L176"/>
    <mergeCell ref="A177:B180"/>
    <mergeCell ref="D178:J178"/>
    <mergeCell ref="K178:K180"/>
    <mergeCell ref="E179:J179"/>
    <mergeCell ref="L178:L180"/>
    <mergeCell ref="M139:P139"/>
    <mergeCell ref="A172:B172"/>
    <mergeCell ref="D172:J172"/>
    <mergeCell ref="K172:L172"/>
    <mergeCell ref="A158:B158"/>
    <mergeCell ref="A159:B159"/>
    <mergeCell ref="L137:L139"/>
    <mergeCell ref="D138:D139"/>
    <mergeCell ref="E138:J138"/>
    <mergeCell ref="A140:B140"/>
    <mergeCell ref="C136:C139"/>
    <mergeCell ref="D173:J173"/>
    <mergeCell ref="K173:L173"/>
    <mergeCell ref="G160:L160"/>
    <mergeCell ref="D136:L136"/>
    <mergeCell ref="D137:J137"/>
    <mergeCell ref="K137:K139"/>
    <mergeCell ref="K131:L131"/>
    <mergeCell ref="A173:C173"/>
    <mergeCell ref="A132:C132"/>
    <mergeCell ref="D132:J132"/>
    <mergeCell ref="K132:L132"/>
    <mergeCell ref="A161:D161"/>
    <mergeCell ref="H161:L161"/>
    <mergeCell ref="K134:L134"/>
    <mergeCell ref="K135:L135"/>
    <mergeCell ref="A136:B139"/>
    <mergeCell ref="K89:L89"/>
    <mergeCell ref="D95:D96"/>
    <mergeCell ref="D133:J133"/>
    <mergeCell ref="K133:L133"/>
    <mergeCell ref="G117:L117"/>
    <mergeCell ref="A118:D118"/>
    <mergeCell ref="A133:B133"/>
    <mergeCell ref="A131:B131"/>
    <mergeCell ref="D131:J131"/>
    <mergeCell ref="H118:L118"/>
    <mergeCell ref="H77:L77"/>
    <mergeCell ref="K88:L88"/>
    <mergeCell ref="A88:B88"/>
    <mergeCell ref="A89:C89"/>
    <mergeCell ref="D89:J89"/>
    <mergeCell ref="A97:B97"/>
    <mergeCell ref="A93:B96"/>
    <mergeCell ref="D88:J88"/>
    <mergeCell ref="E95:J95"/>
    <mergeCell ref="C93:C96"/>
    <mergeCell ref="D54:D55"/>
    <mergeCell ref="D53:J53"/>
    <mergeCell ref="K53:K55"/>
    <mergeCell ref="A75:B75"/>
    <mergeCell ref="G76:L76"/>
    <mergeCell ref="A116:B116"/>
    <mergeCell ref="A115:B115"/>
    <mergeCell ref="A90:B90"/>
    <mergeCell ref="D90:J90"/>
    <mergeCell ref="D93:L93"/>
    <mergeCell ref="M96:P96"/>
    <mergeCell ref="K90:L90"/>
    <mergeCell ref="K91:L91"/>
    <mergeCell ref="K92:L92"/>
    <mergeCell ref="K94:K96"/>
    <mergeCell ref="E54:J54"/>
    <mergeCell ref="L53:L55"/>
    <mergeCell ref="D94:J94"/>
    <mergeCell ref="L94:L96"/>
    <mergeCell ref="A77:D77"/>
    <mergeCell ref="M55:P55"/>
    <mergeCell ref="A74:B74"/>
    <mergeCell ref="A56:B56"/>
    <mergeCell ref="D47:J47"/>
    <mergeCell ref="K49:L49"/>
    <mergeCell ref="K50:L50"/>
    <mergeCell ref="K51:L51"/>
    <mergeCell ref="A52:B55"/>
    <mergeCell ref="C52:C55"/>
    <mergeCell ref="D52:L52"/>
    <mergeCell ref="B34:C34"/>
    <mergeCell ref="A48:C48"/>
    <mergeCell ref="A39:D39"/>
    <mergeCell ref="A49:B49"/>
    <mergeCell ref="D49:J49"/>
    <mergeCell ref="A47:B47"/>
    <mergeCell ref="H39:L39"/>
    <mergeCell ref="D48:J48"/>
    <mergeCell ref="K48:L48"/>
    <mergeCell ref="K47:L47"/>
    <mergeCell ref="A3:B3"/>
    <mergeCell ref="D1:J1"/>
    <mergeCell ref="K4:L4"/>
    <mergeCell ref="K5:L5"/>
    <mergeCell ref="K1:L1"/>
    <mergeCell ref="A2:C2"/>
    <mergeCell ref="D2:J2"/>
    <mergeCell ref="K2:L2"/>
    <mergeCell ref="E5:I5"/>
    <mergeCell ref="A1:B1"/>
    <mergeCell ref="G32:L32"/>
    <mergeCell ref="I30:L30"/>
    <mergeCell ref="D6:L6"/>
    <mergeCell ref="D7:J7"/>
    <mergeCell ref="K7:K9"/>
    <mergeCell ref="L7:L9"/>
    <mergeCell ref="E8:J8"/>
    <mergeCell ref="A31:D31"/>
    <mergeCell ref="H31:L31"/>
    <mergeCell ref="D3:J3"/>
    <mergeCell ref="K3:L3"/>
    <mergeCell ref="M9:P9"/>
    <mergeCell ref="B32:C32"/>
    <mergeCell ref="C6:C9"/>
    <mergeCell ref="D8:D9"/>
    <mergeCell ref="A10:B10"/>
    <mergeCell ref="A6:B9"/>
    <mergeCell ref="A28:B28"/>
    <mergeCell ref="A29:B29"/>
  </mergeCells>
  <printOptions/>
  <pageMargins left="0.2" right="0.2" top="0.25" bottom="0.25" header="0.3" footer="0.3"/>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A1:P64"/>
  <sheetViews>
    <sheetView zoomScalePageLayoutView="0" workbookViewId="0" topLeftCell="A1">
      <selection activeCell="C25" sqref="C25"/>
    </sheetView>
  </sheetViews>
  <sheetFormatPr defaultColWidth="9.00390625" defaultRowHeight="15.75"/>
  <cols>
    <col min="1" max="1" width="4.125" style="690" customWidth="1"/>
    <col min="2" max="2" width="22.75390625" style="684" customWidth="1"/>
    <col min="3" max="3" width="8.75390625" style="684" customWidth="1"/>
    <col min="4" max="4" width="7.875" style="684" customWidth="1"/>
    <col min="5" max="5" width="8.50390625" style="684" customWidth="1"/>
    <col min="6" max="6" width="9.125" style="684" customWidth="1"/>
    <col min="7" max="7" width="8.875" style="684" customWidth="1"/>
    <col min="8" max="8" width="8.50390625" style="684" customWidth="1"/>
    <col min="9" max="10" width="7.75390625" style="684" customWidth="1"/>
    <col min="11" max="11" width="6.50390625" style="684" customWidth="1"/>
    <col min="12" max="12" width="7.625" style="684" customWidth="1"/>
    <col min="13" max="13" width="7.125" style="684" customWidth="1"/>
    <col min="14" max="14" width="7.00390625" style="684" customWidth="1"/>
    <col min="15" max="16384" width="9.00390625" style="684" customWidth="1"/>
  </cols>
  <sheetData>
    <row r="1" spans="1:14" ht="19.5" customHeight="1">
      <c r="A1" s="1256"/>
      <c r="B1" s="1256"/>
      <c r="C1" s="682"/>
      <c r="D1" s="1257" t="s">
        <v>746</v>
      </c>
      <c r="E1" s="1257"/>
      <c r="F1" s="1257"/>
      <c r="G1" s="1257"/>
      <c r="H1" s="1257"/>
      <c r="I1" s="1257"/>
      <c r="J1" s="1257"/>
      <c r="K1" s="1257"/>
      <c r="L1" s="1255"/>
      <c r="M1" s="1255"/>
      <c r="N1" s="1255"/>
    </row>
    <row r="2" spans="1:16" ht="16.5" customHeight="1">
      <c r="A2" s="682"/>
      <c r="B2" s="682"/>
      <c r="C2" s="682"/>
      <c r="D2" s="1257"/>
      <c r="E2" s="1257"/>
      <c r="F2" s="1257"/>
      <c r="G2" s="1257"/>
      <c r="H2" s="1257"/>
      <c r="I2" s="1257"/>
      <c r="J2" s="1257"/>
      <c r="K2" s="1257"/>
      <c r="L2" s="1255"/>
      <c r="M2" s="1255"/>
      <c r="N2" s="1255"/>
      <c r="P2" s="685"/>
    </row>
    <row r="3" spans="1:16" ht="10.5" customHeight="1">
      <c r="A3" s="682"/>
      <c r="B3" s="682"/>
      <c r="D3" s="1255"/>
      <c r="E3" s="1255"/>
      <c r="F3" s="1255"/>
      <c r="G3" s="1255"/>
      <c r="H3" s="1255"/>
      <c r="I3" s="1255"/>
      <c r="J3" s="1255"/>
      <c r="K3" s="1255"/>
      <c r="L3" s="1255"/>
      <c r="M3" s="1255"/>
      <c r="N3" s="1255"/>
      <c r="P3" s="686"/>
    </row>
    <row r="4" spans="1:16" ht="16.5" customHeight="1" hidden="1">
      <c r="A4" s="687"/>
      <c r="B4" s="687"/>
      <c r="C4" s="688"/>
      <c r="D4" s="687"/>
      <c r="E4" s="687"/>
      <c r="F4" s="688"/>
      <c r="G4" s="689"/>
      <c r="H4" s="689"/>
      <c r="I4" s="689"/>
      <c r="J4" s="688"/>
      <c r="K4" s="687"/>
      <c r="L4" s="1255"/>
      <c r="M4" s="1255"/>
      <c r="N4" s="1255"/>
      <c r="P4" s="686"/>
    </row>
    <row r="5" spans="2:16" ht="16.5" customHeight="1" hidden="1">
      <c r="B5" s="688"/>
      <c r="C5" s="688"/>
      <c r="D5" s="688"/>
      <c r="E5" s="688"/>
      <c r="F5" s="685"/>
      <c r="G5" s="691"/>
      <c r="H5" s="691"/>
      <c r="I5" s="691"/>
      <c r="J5" s="685"/>
      <c r="K5" s="692"/>
      <c r="L5" s="1263"/>
      <c r="M5" s="1263"/>
      <c r="N5" s="1263"/>
      <c r="P5" s="686"/>
    </row>
    <row r="6" spans="1:16" ht="18.75" customHeight="1">
      <c r="A6" s="1274" t="s">
        <v>69</v>
      </c>
      <c r="B6" s="1275"/>
      <c r="C6" s="1280" t="s">
        <v>38</v>
      </c>
      <c r="D6" s="1264" t="s">
        <v>336</v>
      </c>
      <c r="E6" s="1265"/>
      <c r="F6" s="1265"/>
      <c r="G6" s="1265"/>
      <c r="H6" s="1265"/>
      <c r="I6" s="1265"/>
      <c r="J6" s="1265"/>
      <c r="K6" s="1265"/>
      <c r="L6" s="1265"/>
      <c r="M6" s="1265"/>
      <c r="N6" s="1266"/>
      <c r="P6" s="686"/>
    </row>
    <row r="7" spans="1:16" ht="20.25" customHeight="1">
      <c r="A7" s="1276"/>
      <c r="B7" s="1277"/>
      <c r="C7" s="1281"/>
      <c r="D7" s="1267" t="s">
        <v>120</v>
      </c>
      <c r="E7" s="1269" t="s">
        <v>121</v>
      </c>
      <c r="F7" s="1270"/>
      <c r="G7" s="1271"/>
      <c r="H7" s="1258" t="s">
        <v>122</v>
      </c>
      <c r="I7" s="1258" t="s">
        <v>123</v>
      </c>
      <c r="J7" s="1258" t="s">
        <v>124</v>
      </c>
      <c r="K7" s="1258" t="s">
        <v>125</v>
      </c>
      <c r="L7" s="1258" t="s">
        <v>126</v>
      </c>
      <c r="M7" s="1258" t="s">
        <v>127</v>
      </c>
      <c r="N7" s="1258" t="s">
        <v>128</v>
      </c>
      <c r="O7" s="686"/>
      <c r="P7" s="686"/>
    </row>
    <row r="8" spans="1:16" ht="21" customHeight="1">
      <c r="A8" s="1276"/>
      <c r="B8" s="1277"/>
      <c r="C8" s="1281"/>
      <c r="D8" s="1267"/>
      <c r="E8" s="1260" t="s">
        <v>37</v>
      </c>
      <c r="F8" s="1261" t="s">
        <v>7</v>
      </c>
      <c r="G8" s="1262"/>
      <c r="H8" s="1258"/>
      <c r="I8" s="1258"/>
      <c r="J8" s="1258"/>
      <c r="K8" s="1258"/>
      <c r="L8" s="1258"/>
      <c r="M8" s="1258"/>
      <c r="N8" s="1258"/>
      <c r="O8" s="694"/>
      <c r="P8" s="692"/>
    </row>
    <row r="9" spans="1:16" ht="39.75" customHeight="1">
      <c r="A9" s="1278"/>
      <c r="B9" s="1279"/>
      <c r="C9" s="1281"/>
      <c r="D9" s="1268"/>
      <c r="E9" s="1259"/>
      <c r="F9" s="693" t="s">
        <v>129</v>
      </c>
      <c r="G9" s="695" t="s">
        <v>130</v>
      </c>
      <c r="H9" s="1259"/>
      <c r="I9" s="1259"/>
      <c r="J9" s="1259"/>
      <c r="K9" s="1259"/>
      <c r="L9" s="1259"/>
      <c r="M9" s="1259"/>
      <c r="N9" s="1259"/>
      <c r="O9" s="696"/>
      <c r="P9" s="696"/>
    </row>
    <row r="10" spans="1:16" s="683" customFormat="1" ht="15" customHeight="1">
      <c r="A10" s="1272" t="s">
        <v>40</v>
      </c>
      <c r="B10" s="1273"/>
      <c r="C10" s="697">
        <v>1</v>
      </c>
      <c r="D10" s="697">
        <v>2</v>
      </c>
      <c r="E10" s="697">
        <v>3</v>
      </c>
      <c r="F10" s="697">
        <v>4</v>
      </c>
      <c r="G10" s="697">
        <v>5</v>
      </c>
      <c r="H10" s="697">
        <v>6</v>
      </c>
      <c r="I10" s="697">
        <v>7</v>
      </c>
      <c r="J10" s="697">
        <v>8</v>
      </c>
      <c r="K10" s="697">
        <v>9</v>
      </c>
      <c r="L10" s="697">
        <v>10</v>
      </c>
      <c r="M10" s="697">
        <v>11</v>
      </c>
      <c r="N10" s="697">
        <v>12</v>
      </c>
      <c r="O10" s="696"/>
      <c r="P10" s="696"/>
    </row>
    <row r="11" spans="1:16" ht="22.5" customHeight="1">
      <c r="A11" s="698" t="s">
        <v>0</v>
      </c>
      <c r="B11" s="699" t="s">
        <v>131</v>
      </c>
      <c r="C11" s="642">
        <f>IF((C12+C13)-C14=C16,(C12+C13),"Sai")</f>
        <v>14210</v>
      </c>
      <c r="D11" s="642">
        <f aca="true" t="shared" si="0" ref="D11:N11">IF((D12+D13)-D14=D16,(D12+D13),"Sai")</f>
        <v>5438</v>
      </c>
      <c r="E11" s="642">
        <f t="shared" si="0"/>
        <v>3974</v>
      </c>
      <c r="F11" s="642">
        <f t="shared" si="0"/>
        <v>99</v>
      </c>
      <c r="G11" s="642">
        <f t="shared" si="0"/>
        <v>3875</v>
      </c>
      <c r="H11" s="642">
        <f t="shared" si="0"/>
        <v>25</v>
      </c>
      <c r="I11" s="642">
        <f t="shared" si="0"/>
        <v>4533</v>
      </c>
      <c r="J11" s="642">
        <f t="shared" si="0"/>
        <v>206</v>
      </c>
      <c r="K11" s="642">
        <f t="shared" si="0"/>
        <v>2</v>
      </c>
      <c r="L11" s="642">
        <f t="shared" si="0"/>
        <v>10</v>
      </c>
      <c r="M11" s="642">
        <f t="shared" si="0"/>
        <v>22</v>
      </c>
      <c r="N11" s="642">
        <f t="shared" si="0"/>
        <v>0</v>
      </c>
      <c r="O11" s="686"/>
      <c r="P11" s="686"/>
    </row>
    <row r="12" spans="1:16" ht="22.5" customHeight="1">
      <c r="A12" s="700">
        <v>1</v>
      </c>
      <c r="B12" s="701" t="s">
        <v>132</v>
      </c>
      <c r="C12" s="642">
        <f>D12+E12+H12+I12+J12+K12+L12+M12+N12</f>
        <v>5713</v>
      </c>
      <c r="D12" s="702">
        <f>'01'!D12+'02'!D12</f>
        <v>3157</v>
      </c>
      <c r="E12" s="643">
        <f>F12+G12</f>
        <v>1846</v>
      </c>
      <c r="F12" s="702">
        <f>'01'!F12+'02'!F12</f>
        <v>49</v>
      </c>
      <c r="G12" s="702">
        <f>'01'!G12+'02'!G12</f>
        <v>1797</v>
      </c>
      <c r="H12" s="702">
        <f>'01'!H12+'02'!H12</f>
        <v>0</v>
      </c>
      <c r="I12" s="702">
        <f>'01'!I12+'02'!I12</f>
        <v>558</v>
      </c>
      <c r="J12" s="702">
        <f>'01'!J12+'02'!J12</f>
        <v>122</v>
      </c>
      <c r="K12" s="702">
        <f>'01'!K12+'02'!K12</f>
        <v>2</v>
      </c>
      <c r="L12" s="702">
        <f>'01'!L12+'02'!L12</f>
        <v>10</v>
      </c>
      <c r="M12" s="702">
        <f>'01'!M12+'02'!M12</f>
        <v>18</v>
      </c>
      <c r="N12" s="702">
        <f>'01'!N12+'02'!N12</f>
        <v>0</v>
      </c>
      <c r="O12" s="686"/>
      <c r="P12" s="686"/>
    </row>
    <row r="13" spans="1:16" ht="22.5" customHeight="1">
      <c r="A13" s="700">
        <v>2</v>
      </c>
      <c r="B13" s="701" t="s">
        <v>133</v>
      </c>
      <c r="C13" s="642">
        <f>D13+E13+H13+I13+J13+K13+L13+M13+N13</f>
        <v>8497</v>
      </c>
      <c r="D13" s="702">
        <f>'01'!D13+'02'!D13</f>
        <v>2281</v>
      </c>
      <c r="E13" s="643">
        <f>F13+G13</f>
        <v>2128</v>
      </c>
      <c r="F13" s="702">
        <f>'01'!F13+'02'!F13</f>
        <v>50</v>
      </c>
      <c r="G13" s="702">
        <f>'01'!G13+'02'!G13</f>
        <v>2078</v>
      </c>
      <c r="H13" s="702">
        <f>'01'!H13+'02'!H13</f>
        <v>25</v>
      </c>
      <c r="I13" s="702">
        <f>'01'!I13+'02'!I13</f>
        <v>3975</v>
      </c>
      <c r="J13" s="702">
        <f>'01'!J13+'02'!J13</f>
        <v>84</v>
      </c>
      <c r="K13" s="702">
        <f>'01'!K13+'02'!K13</f>
        <v>0</v>
      </c>
      <c r="L13" s="702">
        <f>'01'!L13+'02'!L13</f>
        <v>0</v>
      </c>
      <c r="M13" s="702">
        <f>'01'!M13+'02'!M13</f>
        <v>4</v>
      </c>
      <c r="N13" s="702">
        <f>'01'!N13+'02'!N13</f>
        <v>0</v>
      </c>
      <c r="O13" s="686"/>
      <c r="P13" s="686"/>
    </row>
    <row r="14" spans="1:16" ht="22.5" customHeight="1">
      <c r="A14" s="703" t="s">
        <v>1</v>
      </c>
      <c r="B14" s="704" t="s">
        <v>134</v>
      </c>
      <c r="C14" s="642">
        <f>D14+E14+H14+I14+J14+K14+L14+M14+N14</f>
        <v>224</v>
      </c>
      <c r="D14" s="702">
        <f>'01'!D14+'02'!D14</f>
        <v>54</v>
      </c>
      <c r="E14" s="643">
        <f>F14+G14</f>
        <v>152</v>
      </c>
      <c r="F14" s="702">
        <f>'01'!F14+'02'!F14</f>
        <v>2</v>
      </c>
      <c r="G14" s="702">
        <f>'01'!G14+'02'!G14</f>
        <v>150</v>
      </c>
      <c r="H14" s="702">
        <f>'01'!H14+'02'!H14</f>
        <v>0</v>
      </c>
      <c r="I14" s="702">
        <f>'01'!I14+'02'!I14</f>
        <v>10</v>
      </c>
      <c r="J14" s="702">
        <f>'01'!J14+'02'!J14</f>
        <v>8</v>
      </c>
      <c r="K14" s="702">
        <f>'01'!K14+'02'!K14</f>
        <v>0</v>
      </c>
      <c r="L14" s="702">
        <f>'01'!L14+'02'!L14</f>
        <v>0</v>
      </c>
      <c r="M14" s="702">
        <f>'01'!M14+'02'!M14</f>
        <v>0</v>
      </c>
      <c r="N14" s="702">
        <f>'01'!N14+'02'!N14</f>
        <v>0</v>
      </c>
      <c r="O14" s="686"/>
      <c r="P14" s="686"/>
    </row>
    <row r="15" spans="1:16" ht="22.5" customHeight="1">
      <c r="A15" s="703" t="s">
        <v>9</v>
      </c>
      <c r="B15" s="704" t="s">
        <v>135</v>
      </c>
      <c r="C15" s="642">
        <f>D15+E15+H15+I15+J15+K15+L15+M15+N15</f>
        <v>0</v>
      </c>
      <c r="D15" s="702">
        <f>'01'!D15+'02'!D15</f>
        <v>0</v>
      </c>
      <c r="E15" s="643">
        <f>F15+G15</f>
        <v>0</v>
      </c>
      <c r="F15" s="702">
        <f>'01'!F15+'02'!F15</f>
        <v>0</v>
      </c>
      <c r="G15" s="702">
        <f>'01'!G15+'02'!G15</f>
        <v>0</v>
      </c>
      <c r="H15" s="702">
        <f>'01'!H15+'02'!H15</f>
        <v>0</v>
      </c>
      <c r="I15" s="702">
        <f>'01'!I15+'02'!I15</f>
        <v>0</v>
      </c>
      <c r="J15" s="702">
        <f>'01'!J15+'02'!J15</f>
        <v>0</v>
      </c>
      <c r="K15" s="702">
        <f>'01'!K15+'02'!K15</f>
        <v>0</v>
      </c>
      <c r="L15" s="702">
        <f>'01'!L15+'02'!L15</f>
        <v>0</v>
      </c>
      <c r="M15" s="702">
        <f>'01'!M15+'02'!M15</f>
        <v>0</v>
      </c>
      <c r="N15" s="702">
        <f>'01'!N15+'02'!N15</f>
        <v>0</v>
      </c>
      <c r="O15" s="686"/>
      <c r="P15" s="686"/>
    </row>
    <row r="16" spans="1:15" ht="22.5" customHeight="1">
      <c r="A16" s="703" t="s">
        <v>136</v>
      </c>
      <c r="B16" s="704" t="s">
        <v>137</v>
      </c>
      <c r="C16" s="644">
        <f aca="true" t="shared" si="1" ref="C16:N16">C17+C25</f>
        <v>13986</v>
      </c>
      <c r="D16" s="644">
        <f t="shared" si="1"/>
        <v>5384</v>
      </c>
      <c r="E16" s="644">
        <f t="shared" si="1"/>
        <v>3822</v>
      </c>
      <c r="F16" s="644">
        <f t="shared" si="1"/>
        <v>97</v>
      </c>
      <c r="G16" s="644">
        <f t="shared" si="1"/>
        <v>3725</v>
      </c>
      <c r="H16" s="644">
        <f t="shared" si="1"/>
        <v>25</v>
      </c>
      <c r="I16" s="644">
        <f t="shared" si="1"/>
        <v>4523</v>
      </c>
      <c r="J16" s="644">
        <f t="shared" si="1"/>
        <v>198</v>
      </c>
      <c r="K16" s="644">
        <f t="shared" si="1"/>
        <v>2</v>
      </c>
      <c r="L16" s="644">
        <f t="shared" si="1"/>
        <v>10</v>
      </c>
      <c r="M16" s="644">
        <f t="shared" si="1"/>
        <v>22</v>
      </c>
      <c r="N16" s="642">
        <f t="shared" si="1"/>
        <v>0</v>
      </c>
      <c r="O16" s="686"/>
    </row>
    <row r="17" spans="1:15" ht="22.5" customHeight="1">
      <c r="A17" s="703" t="s">
        <v>52</v>
      </c>
      <c r="B17" s="705" t="s">
        <v>138</v>
      </c>
      <c r="C17" s="642">
        <f aca="true" t="shared" si="2" ref="C17:N17">SUM(C18:C24)</f>
        <v>10825</v>
      </c>
      <c r="D17" s="642">
        <f t="shared" si="2"/>
        <v>3851</v>
      </c>
      <c r="E17" s="642">
        <f t="shared" si="2"/>
        <v>2428</v>
      </c>
      <c r="F17" s="642">
        <f t="shared" si="2"/>
        <v>81</v>
      </c>
      <c r="G17" s="642">
        <f t="shared" si="2"/>
        <v>2347</v>
      </c>
      <c r="H17" s="642">
        <f t="shared" si="2"/>
        <v>25</v>
      </c>
      <c r="I17" s="642">
        <f t="shared" si="2"/>
        <v>4354</v>
      </c>
      <c r="J17" s="642">
        <f t="shared" si="2"/>
        <v>154</v>
      </c>
      <c r="K17" s="642">
        <f t="shared" si="2"/>
        <v>0</v>
      </c>
      <c r="L17" s="642">
        <f t="shared" si="2"/>
        <v>2</v>
      </c>
      <c r="M17" s="642">
        <f t="shared" si="2"/>
        <v>11</v>
      </c>
      <c r="N17" s="642">
        <f t="shared" si="2"/>
        <v>0</v>
      </c>
      <c r="O17" s="686"/>
    </row>
    <row r="18" spans="1:15" ht="22.5" customHeight="1">
      <c r="A18" s="700" t="s">
        <v>54</v>
      </c>
      <c r="B18" s="701" t="s">
        <v>139</v>
      </c>
      <c r="C18" s="642">
        <f aca="true" t="shared" si="3" ref="C18:C25">D18+E18+H18+I18+J18+K18+L18+M18+N18</f>
        <v>6147</v>
      </c>
      <c r="D18" s="702">
        <f>'01'!D18+'02'!D18</f>
        <v>1562</v>
      </c>
      <c r="E18" s="643">
        <f aca="true" t="shared" si="4" ref="E18:E25">F18+G18</f>
        <v>1501</v>
      </c>
      <c r="F18" s="702">
        <f>'01'!F18+'02'!F18</f>
        <v>41</v>
      </c>
      <c r="G18" s="702">
        <f>'01'!G18+'02'!G18</f>
        <v>1460</v>
      </c>
      <c r="H18" s="702">
        <f>'01'!H18+'02'!H18</f>
        <v>10</v>
      </c>
      <c r="I18" s="702">
        <f>'01'!I18+'02'!I18</f>
        <v>3029</v>
      </c>
      <c r="J18" s="702">
        <f>'01'!J18+'02'!J18</f>
        <v>44</v>
      </c>
      <c r="K18" s="702">
        <f>'01'!K18+'02'!K18</f>
        <v>0</v>
      </c>
      <c r="L18" s="702">
        <f>'01'!L18+'02'!L18</f>
        <v>0</v>
      </c>
      <c r="M18" s="702">
        <f>'01'!M18+'02'!M18</f>
        <v>1</v>
      </c>
      <c r="N18" s="702">
        <f>'01'!N18+'02'!N18</f>
        <v>0</v>
      </c>
      <c r="O18" s="686"/>
    </row>
    <row r="19" spans="1:15" ht="18.75" customHeight="1">
      <c r="A19" s="700" t="s">
        <v>55</v>
      </c>
      <c r="B19" s="701" t="s">
        <v>140</v>
      </c>
      <c r="C19" s="642">
        <f t="shared" si="3"/>
        <v>274</v>
      </c>
      <c r="D19" s="702">
        <f>'01'!D19+'02'!D19</f>
        <v>183</v>
      </c>
      <c r="E19" s="643">
        <f t="shared" si="4"/>
        <v>46</v>
      </c>
      <c r="F19" s="702">
        <f>'01'!F19+'02'!F19</f>
        <v>0</v>
      </c>
      <c r="G19" s="702">
        <f>'01'!G19+'02'!G19</f>
        <v>46</v>
      </c>
      <c r="H19" s="702">
        <f>'01'!H19+'02'!H19</f>
        <v>0</v>
      </c>
      <c r="I19" s="702">
        <f>'01'!I19+'02'!I19</f>
        <v>37</v>
      </c>
      <c r="J19" s="702">
        <f>'01'!J19+'02'!J19</f>
        <v>6</v>
      </c>
      <c r="K19" s="702">
        <f>'01'!K19+'02'!K19</f>
        <v>0</v>
      </c>
      <c r="L19" s="702">
        <f>'01'!L19+'02'!L19</f>
        <v>0</v>
      </c>
      <c r="M19" s="702">
        <f>'01'!M19+'02'!M19</f>
        <v>2</v>
      </c>
      <c r="N19" s="702">
        <f>'01'!N19+'02'!N19</f>
        <v>0</v>
      </c>
      <c r="O19" s="686"/>
    </row>
    <row r="20" spans="1:15" ht="18.75" customHeight="1">
      <c r="A20" s="700" t="s">
        <v>141</v>
      </c>
      <c r="B20" s="701" t="s">
        <v>142</v>
      </c>
      <c r="C20" s="642">
        <f t="shared" si="3"/>
        <v>4295</v>
      </c>
      <c r="D20" s="702">
        <f>'01'!D20+'02'!D20</f>
        <v>2005</v>
      </c>
      <c r="E20" s="643">
        <f t="shared" si="4"/>
        <v>879</v>
      </c>
      <c r="F20" s="702">
        <f>'01'!F20+'02'!F20</f>
        <v>40</v>
      </c>
      <c r="G20" s="702">
        <f>'01'!G20+'02'!G20</f>
        <v>839</v>
      </c>
      <c r="H20" s="702">
        <f>'01'!H20+'02'!H20</f>
        <v>15</v>
      </c>
      <c r="I20" s="702">
        <f>'01'!I20+'02'!I20</f>
        <v>1286</v>
      </c>
      <c r="J20" s="702">
        <f>'01'!J20+'02'!J20</f>
        <v>100</v>
      </c>
      <c r="K20" s="702">
        <f>'01'!K20+'02'!K20</f>
        <v>0</v>
      </c>
      <c r="L20" s="702">
        <f>'01'!L20+'02'!L20</f>
        <v>2</v>
      </c>
      <c r="M20" s="702">
        <f>'01'!M20+'02'!M20</f>
        <v>8</v>
      </c>
      <c r="N20" s="702">
        <f>'01'!N20+'02'!N20</f>
        <v>0</v>
      </c>
      <c r="O20" s="686"/>
    </row>
    <row r="21" spans="1:15" ht="21" customHeight="1">
      <c r="A21" s="700" t="s">
        <v>143</v>
      </c>
      <c r="B21" s="701" t="s">
        <v>144</v>
      </c>
      <c r="C21" s="642">
        <f t="shared" si="3"/>
        <v>85</v>
      </c>
      <c r="D21" s="702">
        <f>'01'!D21+'02'!D21</f>
        <v>79</v>
      </c>
      <c r="E21" s="643">
        <f t="shared" si="4"/>
        <v>1</v>
      </c>
      <c r="F21" s="702">
        <f>'01'!F21+'02'!F21</f>
        <v>0</v>
      </c>
      <c r="G21" s="702">
        <f>'01'!G21+'02'!G21</f>
        <v>1</v>
      </c>
      <c r="H21" s="702">
        <f>'01'!H21+'02'!H21</f>
        <v>0</v>
      </c>
      <c r="I21" s="702">
        <f>'01'!I21+'02'!I21</f>
        <v>1</v>
      </c>
      <c r="J21" s="702">
        <f>'01'!J21+'02'!J21</f>
        <v>4</v>
      </c>
      <c r="K21" s="702">
        <f>'01'!K21+'02'!K21</f>
        <v>0</v>
      </c>
      <c r="L21" s="702">
        <f>'01'!L21+'02'!L21</f>
        <v>0</v>
      </c>
      <c r="M21" s="702">
        <f>'01'!M21+'02'!M21</f>
        <v>0</v>
      </c>
      <c r="N21" s="702">
        <f>'01'!N21+'02'!N21</f>
        <v>0</v>
      </c>
      <c r="O21" s="686"/>
    </row>
    <row r="22" spans="1:15" ht="21" customHeight="1">
      <c r="A22" s="700" t="s">
        <v>145</v>
      </c>
      <c r="B22" s="701" t="s">
        <v>146</v>
      </c>
      <c r="C22" s="642">
        <f t="shared" si="3"/>
        <v>9</v>
      </c>
      <c r="D22" s="702">
        <f>'01'!D22+'02'!D22</f>
        <v>8</v>
      </c>
      <c r="E22" s="643">
        <f t="shared" si="4"/>
        <v>1</v>
      </c>
      <c r="F22" s="702">
        <f>'01'!F22+'02'!F22</f>
        <v>0</v>
      </c>
      <c r="G22" s="702">
        <f>'01'!G22+'02'!G22</f>
        <v>1</v>
      </c>
      <c r="H22" s="702">
        <f>'01'!H22+'02'!H22</f>
        <v>0</v>
      </c>
      <c r="I22" s="702">
        <f>'01'!I22+'02'!I22</f>
        <v>0</v>
      </c>
      <c r="J22" s="702">
        <f>'01'!J22+'02'!J22</f>
        <v>0</v>
      </c>
      <c r="K22" s="702">
        <f>'01'!K22+'02'!K22</f>
        <v>0</v>
      </c>
      <c r="L22" s="702">
        <f>'01'!L22+'02'!L22</f>
        <v>0</v>
      </c>
      <c r="M22" s="702">
        <f>'01'!M22+'02'!M22</f>
        <v>0</v>
      </c>
      <c r="N22" s="702">
        <f>'01'!N22+'02'!N22</f>
        <v>0</v>
      </c>
      <c r="O22" s="686"/>
    </row>
    <row r="23" spans="1:15" ht="33" customHeight="1">
      <c r="A23" s="700" t="s">
        <v>147</v>
      </c>
      <c r="B23" s="706" t="s">
        <v>148</v>
      </c>
      <c r="C23" s="642">
        <f t="shared" si="3"/>
        <v>0</v>
      </c>
      <c r="D23" s="702">
        <f>'01'!D23+'02'!D23</f>
        <v>0</v>
      </c>
      <c r="E23" s="643">
        <f t="shared" si="4"/>
        <v>0</v>
      </c>
      <c r="F23" s="702">
        <f>'01'!F23+'02'!F23</f>
        <v>0</v>
      </c>
      <c r="G23" s="702">
        <f>'01'!G23+'02'!G23</f>
        <v>0</v>
      </c>
      <c r="H23" s="702">
        <f>'01'!H23+'02'!H23</f>
        <v>0</v>
      </c>
      <c r="I23" s="702">
        <f>'01'!I23+'02'!I23</f>
        <v>0</v>
      </c>
      <c r="J23" s="702">
        <f>'01'!J23+'02'!J23</f>
        <v>0</v>
      </c>
      <c r="K23" s="702">
        <f>'01'!K23+'02'!K23</f>
        <v>0</v>
      </c>
      <c r="L23" s="702">
        <f>'01'!L23+'02'!L23</f>
        <v>0</v>
      </c>
      <c r="M23" s="702">
        <f>'01'!M23+'02'!M23</f>
        <v>0</v>
      </c>
      <c r="N23" s="702">
        <f>'01'!N23+'02'!N23</f>
        <v>0</v>
      </c>
      <c r="O23" s="686"/>
    </row>
    <row r="24" spans="1:15" ht="15.75">
      <c r="A24" s="700" t="s">
        <v>149</v>
      </c>
      <c r="B24" s="701" t="s">
        <v>150</v>
      </c>
      <c r="C24" s="642">
        <f t="shared" si="3"/>
        <v>15</v>
      </c>
      <c r="D24" s="702">
        <f>'01'!D24+'02'!D24</f>
        <v>14</v>
      </c>
      <c r="E24" s="643">
        <f t="shared" si="4"/>
        <v>0</v>
      </c>
      <c r="F24" s="702">
        <f>'01'!F24+'02'!F24</f>
        <v>0</v>
      </c>
      <c r="G24" s="702">
        <f>'01'!G24+'02'!G24</f>
        <v>0</v>
      </c>
      <c r="H24" s="702">
        <f>'01'!H24+'02'!H24</f>
        <v>0</v>
      </c>
      <c r="I24" s="702">
        <f>'01'!I24+'02'!I24</f>
        <v>1</v>
      </c>
      <c r="J24" s="702">
        <f>'01'!J24+'02'!J24</f>
        <v>0</v>
      </c>
      <c r="K24" s="702">
        <f>'01'!K24+'02'!K24</f>
        <v>0</v>
      </c>
      <c r="L24" s="702">
        <f>'01'!L24+'02'!L24</f>
        <v>0</v>
      </c>
      <c r="M24" s="702">
        <f>'01'!M24+'02'!M24</f>
        <v>0</v>
      </c>
      <c r="N24" s="702">
        <f>'01'!N24+'02'!N24</f>
        <v>0</v>
      </c>
      <c r="O24" s="686"/>
    </row>
    <row r="25" spans="1:15" ht="21" customHeight="1">
      <c r="A25" s="703" t="s">
        <v>53</v>
      </c>
      <c r="B25" s="704" t="s">
        <v>151</v>
      </c>
      <c r="C25" s="642">
        <f t="shared" si="3"/>
        <v>3161</v>
      </c>
      <c r="D25" s="702">
        <f>'01'!D25+'02'!D25</f>
        <v>1533</v>
      </c>
      <c r="E25" s="643">
        <f t="shared" si="4"/>
        <v>1394</v>
      </c>
      <c r="F25" s="702">
        <f>'01'!F25+'02'!F25</f>
        <v>16</v>
      </c>
      <c r="G25" s="702">
        <f>'01'!G25+'02'!G25</f>
        <v>1378</v>
      </c>
      <c r="H25" s="702">
        <f>'01'!H25+'02'!H25</f>
        <v>0</v>
      </c>
      <c r="I25" s="702">
        <f>'01'!I25+'02'!I25</f>
        <v>169</v>
      </c>
      <c r="J25" s="702">
        <f>'01'!J25+'02'!J25</f>
        <v>44</v>
      </c>
      <c r="K25" s="702">
        <f>'01'!K25+'02'!K25</f>
        <v>2</v>
      </c>
      <c r="L25" s="702">
        <f>'01'!L25+'02'!L25</f>
        <v>8</v>
      </c>
      <c r="M25" s="702">
        <f>'01'!M25+'02'!M25</f>
        <v>11</v>
      </c>
      <c r="N25" s="702">
        <f>'01'!N25+'02'!N25</f>
        <v>0</v>
      </c>
      <c r="O25" s="686"/>
    </row>
    <row r="26" spans="1:15" ht="33.75" customHeight="1">
      <c r="A26" s="707" t="s">
        <v>58</v>
      </c>
      <c r="B26" s="708" t="s">
        <v>747</v>
      </c>
      <c r="C26" s="678">
        <f>(C18+C19)/C17</f>
        <v>0.5931639722863742</v>
      </c>
      <c r="D26" s="678">
        <f aca="true" t="shared" si="5" ref="D26:N26">(D18+D19)/D17</f>
        <v>0.4531290573876915</v>
      </c>
      <c r="E26" s="678">
        <f t="shared" si="5"/>
        <v>0.6371499176276771</v>
      </c>
      <c r="F26" s="678">
        <f t="shared" si="5"/>
        <v>0.5061728395061729</v>
      </c>
      <c r="G26" s="678">
        <f t="shared" si="5"/>
        <v>0.6416702172986791</v>
      </c>
      <c r="H26" s="678">
        <f t="shared" si="5"/>
        <v>0.4</v>
      </c>
      <c r="I26" s="678">
        <f t="shared" si="5"/>
        <v>0.7041800643086816</v>
      </c>
      <c r="J26" s="678">
        <f t="shared" si="5"/>
        <v>0.3246753246753247</v>
      </c>
      <c r="K26" s="678" t="e">
        <f t="shared" si="5"/>
        <v>#DIV/0!</v>
      </c>
      <c r="L26" s="678">
        <f t="shared" si="5"/>
        <v>0</v>
      </c>
      <c r="M26" s="678">
        <f t="shared" si="5"/>
        <v>0.2727272727272727</v>
      </c>
      <c r="N26" s="678" t="e">
        <f t="shared" si="5"/>
        <v>#DIV/0!</v>
      </c>
      <c r="O26" s="686"/>
    </row>
    <row r="27" spans="1:13" ht="15.75" customHeight="1">
      <c r="A27" s="709"/>
      <c r="B27" s="710"/>
      <c r="J27" s="711"/>
      <c r="K27" s="711"/>
      <c r="L27" s="711"/>
      <c r="M27" s="712"/>
    </row>
    <row r="28" spans="1:13" ht="17.25" customHeight="1">
      <c r="A28" s="713"/>
      <c r="B28" s="710"/>
      <c r="C28" s="686"/>
      <c r="D28" s="686"/>
      <c r="E28" s="686"/>
      <c r="F28" s="691"/>
      <c r="G28" s="686"/>
      <c r="H28" s="686"/>
      <c r="J28" s="691"/>
      <c r="K28" s="691"/>
      <c r="L28" s="691"/>
      <c r="M28" s="691"/>
    </row>
    <row r="29" spans="1:13" s="686" customFormat="1" ht="21.75" customHeight="1">
      <c r="A29" s="713"/>
      <c r="B29" s="714"/>
      <c r="C29" s="692"/>
      <c r="D29" s="692"/>
      <c r="E29" s="692"/>
      <c r="F29" s="692"/>
      <c r="G29" s="692"/>
      <c r="H29" s="692"/>
      <c r="I29" s="692"/>
      <c r="J29" s="692"/>
      <c r="K29" s="692"/>
      <c r="L29" s="692"/>
      <c r="M29" s="692"/>
    </row>
    <row r="30" spans="1:10" s="686" customFormat="1" ht="21.75" customHeight="1">
      <c r="A30" s="713"/>
      <c r="B30" s="710"/>
      <c r="I30" s="692"/>
      <c r="J30" s="692"/>
    </row>
    <row r="31" spans="1:10" s="686" customFormat="1" ht="21.75" customHeight="1">
      <c r="A31" s="692"/>
      <c r="B31" s="692"/>
      <c r="I31" s="692"/>
      <c r="J31" s="692"/>
    </row>
    <row r="32" spans="1:10" s="686" customFormat="1" ht="21.75" customHeight="1">
      <c r="A32" s="692"/>
      <c r="B32" s="692"/>
      <c r="F32" s="686" t="s">
        <v>600</v>
      </c>
      <c r="I32" s="692"/>
      <c r="J32" s="692"/>
    </row>
    <row r="33" spans="1:10" s="686" customFormat="1" ht="21.75" customHeight="1">
      <c r="A33" s="715"/>
      <c r="B33" s="696"/>
      <c r="D33" s="686" t="s">
        <v>600</v>
      </c>
      <c r="I33" s="692"/>
      <c r="J33" s="692"/>
    </row>
    <row r="34" s="686" customFormat="1" ht="19.5" customHeight="1">
      <c r="A34" s="716"/>
    </row>
    <row r="35" spans="1:13" ht="24" customHeight="1">
      <c r="A35" s="692"/>
      <c r="B35" s="692"/>
      <c r="C35" s="686"/>
      <c r="D35" s="686"/>
      <c r="E35" s="686"/>
      <c r="F35" s="686"/>
      <c r="G35" s="686"/>
      <c r="H35" s="686"/>
      <c r="I35" s="692"/>
      <c r="J35" s="692"/>
      <c r="K35" s="686"/>
      <c r="L35" s="686"/>
      <c r="M35" s="686"/>
    </row>
    <row r="36" spans="1:13" ht="17.25" customHeight="1">
      <c r="A36" s="692"/>
      <c r="B36" s="692"/>
      <c r="C36" s="686"/>
      <c r="D36" s="686"/>
      <c r="E36" s="686"/>
      <c r="F36" s="686"/>
      <c r="G36" s="686"/>
      <c r="H36" s="686"/>
      <c r="I36" s="692"/>
      <c r="J36" s="692"/>
      <c r="K36" s="686"/>
      <c r="L36" s="686"/>
      <c r="M36" s="686"/>
    </row>
    <row r="37" spans="1:13" ht="17.25" customHeight="1">
      <c r="A37" s="692"/>
      <c r="B37" s="692"/>
      <c r="C37" s="686"/>
      <c r="D37" s="686"/>
      <c r="E37" s="686"/>
      <c r="F37" s="686"/>
      <c r="G37" s="686"/>
      <c r="H37" s="686"/>
      <c r="I37" s="692"/>
      <c r="J37" s="692"/>
      <c r="K37" s="686"/>
      <c r="L37" s="686"/>
      <c r="M37" s="686"/>
    </row>
    <row r="38" spans="1:13" ht="17.25" customHeight="1">
      <c r="A38" s="692"/>
      <c r="B38" s="692"/>
      <c r="C38" s="686"/>
      <c r="D38" s="686"/>
      <c r="E38" s="686"/>
      <c r="F38" s="686"/>
      <c r="G38" s="686"/>
      <c r="H38" s="686"/>
      <c r="I38" s="692"/>
      <c r="J38" s="692"/>
      <c r="K38" s="686"/>
      <c r="L38" s="686"/>
      <c r="M38" s="686"/>
    </row>
    <row r="39" spans="1:13" ht="17.25" customHeight="1">
      <c r="A39" s="692"/>
      <c r="B39" s="692"/>
      <c r="C39" s="686"/>
      <c r="D39" s="686"/>
      <c r="E39" s="686"/>
      <c r="F39" s="686"/>
      <c r="G39" s="686"/>
      <c r="H39" s="686"/>
      <c r="I39" s="692"/>
      <c r="J39" s="692"/>
      <c r="K39" s="686"/>
      <c r="L39" s="686"/>
      <c r="M39" s="686"/>
    </row>
    <row r="40" spans="1:13" ht="15.75">
      <c r="A40" s="716"/>
      <c r="B40" s="686"/>
      <c r="C40" s="686"/>
      <c r="D40" s="686"/>
      <c r="E40" s="686"/>
      <c r="F40" s="686"/>
      <c r="G40" s="686"/>
      <c r="H40" s="686"/>
      <c r="I40" s="692"/>
      <c r="J40" s="692"/>
      <c r="K40" s="686"/>
      <c r="L40" s="686"/>
      <c r="M40" s="686"/>
    </row>
    <row r="41" spans="1:13" ht="15.75">
      <c r="A41" s="716"/>
      <c r="B41" s="686"/>
      <c r="C41" s="686"/>
      <c r="D41" s="686"/>
      <c r="E41" s="686"/>
      <c r="F41" s="686"/>
      <c r="G41" s="686"/>
      <c r="H41" s="686"/>
      <c r="I41" s="696"/>
      <c r="J41" s="696"/>
      <c r="K41" s="686"/>
      <c r="L41" s="686"/>
      <c r="M41" s="686"/>
    </row>
    <row r="42" spans="1:13" ht="15.75">
      <c r="A42" s="716"/>
      <c r="B42" s="692"/>
      <c r="C42" s="692"/>
      <c r="D42" s="692"/>
      <c r="E42" s="692"/>
      <c r="F42" s="692"/>
      <c r="G42" s="696"/>
      <c r="H42" s="696"/>
      <c r="I42" s="686"/>
      <c r="J42" s="686"/>
      <c r="K42" s="686"/>
      <c r="L42" s="686"/>
      <c r="M42" s="686"/>
    </row>
    <row r="43" spans="1:13" ht="15.75">
      <c r="A43" s="716"/>
      <c r="B43" s="692"/>
      <c r="C43" s="692"/>
      <c r="D43" s="692"/>
      <c r="E43" s="692"/>
      <c r="F43" s="692"/>
      <c r="G43" s="696"/>
      <c r="H43" s="696"/>
      <c r="I43" s="686"/>
      <c r="J43" s="686"/>
      <c r="K43" s="686"/>
      <c r="L43" s="686"/>
      <c r="M43" s="686"/>
    </row>
    <row r="44" spans="1:13" ht="15.75">
      <c r="A44" s="716"/>
      <c r="B44" s="692"/>
      <c r="C44" s="692"/>
      <c r="D44" s="692"/>
      <c r="E44" s="692"/>
      <c r="F44" s="692"/>
      <c r="G44" s="696"/>
      <c r="H44" s="696"/>
      <c r="I44" s="686"/>
      <c r="J44" s="686"/>
      <c r="K44" s="686"/>
      <c r="L44" s="686"/>
      <c r="M44" s="686"/>
    </row>
    <row r="45" spans="1:13" ht="15.75">
      <c r="A45" s="716"/>
      <c r="B45" s="692"/>
      <c r="C45" s="692"/>
      <c r="D45" s="692"/>
      <c r="E45" s="692"/>
      <c r="F45" s="692"/>
      <c r="G45" s="696"/>
      <c r="H45" s="696"/>
      <c r="I45" s="686"/>
      <c r="J45" s="686"/>
      <c r="K45" s="686"/>
      <c r="L45" s="686"/>
      <c r="M45" s="686"/>
    </row>
    <row r="46" spans="1:13" ht="15.75">
      <c r="A46" s="716"/>
      <c r="B46" s="692"/>
      <c r="C46" s="692"/>
      <c r="D46" s="692"/>
      <c r="E46" s="692"/>
      <c r="F46" s="692"/>
      <c r="G46" s="696"/>
      <c r="H46" s="696"/>
      <c r="I46" s="686"/>
      <c r="J46" s="686"/>
      <c r="K46" s="686"/>
      <c r="L46" s="686"/>
      <c r="M46" s="686"/>
    </row>
    <row r="47" spans="1:13" ht="15.75">
      <c r="A47" s="716"/>
      <c r="B47" s="686"/>
      <c r="C47" s="686"/>
      <c r="D47" s="686"/>
      <c r="E47" s="686"/>
      <c r="F47" s="686"/>
      <c r="G47" s="686"/>
      <c r="H47" s="686"/>
      <c r="I47" s="686"/>
      <c r="J47" s="686"/>
      <c r="K47" s="686"/>
      <c r="L47" s="686"/>
      <c r="M47" s="686"/>
    </row>
    <row r="48" spans="1:13" ht="15.75">
      <c r="A48" s="716"/>
      <c r="B48" s="686"/>
      <c r="C48" s="686"/>
      <c r="D48" s="686"/>
      <c r="E48" s="686"/>
      <c r="F48" s="686"/>
      <c r="G48" s="686"/>
      <c r="H48" s="686"/>
      <c r="I48" s="686"/>
      <c r="J48" s="686"/>
      <c r="K48" s="686"/>
      <c r="L48" s="686"/>
      <c r="M48" s="686"/>
    </row>
    <row r="49" spans="1:13" ht="15.75">
      <c r="A49" s="716"/>
      <c r="B49" s="686"/>
      <c r="C49" s="686"/>
      <c r="D49" s="686"/>
      <c r="E49" s="686"/>
      <c r="F49" s="686"/>
      <c r="G49" s="686"/>
      <c r="H49" s="686"/>
      <c r="I49" s="686"/>
      <c r="J49" s="686"/>
      <c r="K49" s="686"/>
      <c r="L49" s="686"/>
      <c r="M49" s="686"/>
    </row>
    <row r="50" spans="1:13" ht="15.75">
      <c r="A50" s="716"/>
      <c r="B50" s="686"/>
      <c r="C50" s="686"/>
      <c r="D50" s="686"/>
      <c r="E50" s="686"/>
      <c r="F50" s="686"/>
      <c r="G50" s="686"/>
      <c r="H50" s="686"/>
      <c r="I50" s="686"/>
      <c r="J50" s="686"/>
      <c r="K50" s="686"/>
      <c r="L50" s="686"/>
      <c r="M50" s="686"/>
    </row>
    <row r="51" spans="1:13" ht="15.75">
      <c r="A51" s="716"/>
      <c r="B51" s="686"/>
      <c r="C51" s="686"/>
      <c r="D51" s="686"/>
      <c r="E51" s="686"/>
      <c r="F51" s="686"/>
      <c r="G51" s="686"/>
      <c r="H51" s="686"/>
      <c r="I51" s="686"/>
      <c r="J51" s="686"/>
      <c r="K51" s="686"/>
      <c r="L51" s="686"/>
      <c r="M51" s="686"/>
    </row>
    <row r="52" spans="1:13" ht="15.75">
      <c r="A52" s="716"/>
      <c r="B52" s="686"/>
      <c r="C52" s="686"/>
      <c r="D52" s="686"/>
      <c r="E52" s="686"/>
      <c r="F52" s="686"/>
      <c r="G52" s="686"/>
      <c r="H52" s="686"/>
      <c r="I52" s="686"/>
      <c r="J52" s="686"/>
      <c r="K52" s="686"/>
      <c r="L52" s="686"/>
      <c r="M52" s="686"/>
    </row>
    <row r="53" spans="1:13" ht="15.75">
      <c r="A53" s="716"/>
      <c r="B53" s="686"/>
      <c r="C53" s="686"/>
      <c r="D53" s="686"/>
      <c r="E53" s="686"/>
      <c r="F53" s="686"/>
      <c r="G53" s="686"/>
      <c r="H53" s="686"/>
      <c r="I53" s="686"/>
      <c r="J53" s="686"/>
      <c r="K53" s="686"/>
      <c r="L53" s="686"/>
      <c r="M53" s="686"/>
    </row>
    <row r="54" spans="1:13" ht="15.75">
      <c r="A54" s="716"/>
      <c r="B54" s="686"/>
      <c r="C54" s="686"/>
      <c r="D54" s="686"/>
      <c r="E54" s="686"/>
      <c r="F54" s="686"/>
      <c r="G54" s="686"/>
      <c r="H54" s="686"/>
      <c r="I54" s="686"/>
      <c r="J54" s="686"/>
      <c r="K54" s="686"/>
      <c r="L54" s="686"/>
      <c r="M54" s="686"/>
    </row>
    <row r="55" spans="1:13" ht="15.75">
      <c r="A55" s="716"/>
      <c r="B55" s="686"/>
      <c r="C55" s="686"/>
      <c r="D55" s="686"/>
      <c r="E55" s="686"/>
      <c r="F55" s="686"/>
      <c r="G55" s="686"/>
      <c r="H55" s="686"/>
      <c r="I55" s="686"/>
      <c r="J55" s="686"/>
      <c r="K55" s="686"/>
      <c r="L55" s="686"/>
      <c r="M55" s="686"/>
    </row>
    <row r="56" spans="1:13" ht="15.75">
      <c r="A56" s="716"/>
      <c r="B56" s="686"/>
      <c r="C56" s="686"/>
      <c r="D56" s="686"/>
      <c r="E56" s="686"/>
      <c r="F56" s="686"/>
      <c r="G56" s="686"/>
      <c r="H56" s="686"/>
      <c r="I56" s="686"/>
      <c r="J56" s="686"/>
      <c r="K56" s="686"/>
      <c r="L56" s="686"/>
      <c r="M56" s="686"/>
    </row>
    <row r="57" spans="1:13" ht="15.75">
      <c r="A57" s="716"/>
      <c r="B57" s="686"/>
      <c r="C57" s="686"/>
      <c r="D57" s="686"/>
      <c r="E57" s="686"/>
      <c r="F57" s="686"/>
      <c r="G57" s="686"/>
      <c r="H57" s="686"/>
      <c r="I57" s="686"/>
      <c r="J57" s="686"/>
      <c r="K57" s="686"/>
      <c r="L57" s="686"/>
      <c r="M57" s="686"/>
    </row>
    <row r="58" spans="1:13" ht="15.75">
      <c r="A58" s="716"/>
      <c r="B58" s="686"/>
      <c r="C58" s="686"/>
      <c r="D58" s="686"/>
      <c r="E58" s="686"/>
      <c r="F58" s="686"/>
      <c r="G58" s="686"/>
      <c r="H58" s="686"/>
      <c r="I58" s="686"/>
      <c r="J58" s="686"/>
      <c r="K58" s="686"/>
      <c r="L58" s="686"/>
      <c r="M58" s="686"/>
    </row>
    <row r="59" spans="1:13" ht="15.75">
      <c r="A59" s="716"/>
      <c r="B59" s="686"/>
      <c r="C59" s="686"/>
      <c r="D59" s="686"/>
      <c r="E59" s="686"/>
      <c r="F59" s="686"/>
      <c r="G59" s="686"/>
      <c r="H59" s="686"/>
      <c r="I59" s="686"/>
      <c r="J59" s="686"/>
      <c r="K59" s="686"/>
      <c r="L59" s="686"/>
      <c r="M59" s="686"/>
    </row>
    <row r="60" spans="1:13" ht="15.75">
      <c r="A60" s="716"/>
      <c r="B60" s="686"/>
      <c r="C60" s="686"/>
      <c r="D60" s="686"/>
      <c r="E60" s="686"/>
      <c r="F60" s="686"/>
      <c r="G60" s="686"/>
      <c r="H60" s="686"/>
      <c r="I60" s="686"/>
      <c r="J60" s="686"/>
      <c r="K60" s="686"/>
      <c r="L60" s="686"/>
      <c r="M60" s="686"/>
    </row>
    <row r="61" spans="1:13" ht="15.75">
      <c r="A61" s="716"/>
      <c r="B61" s="686"/>
      <c r="C61" s="686"/>
      <c r="D61" s="686"/>
      <c r="E61" s="686"/>
      <c r="F61" s="686"/>
      <c r="G61" s="686"/>
      <c r="H61" s="686"/>
      <c r="I61" s="686"/>
      <c r="J61" s="686"/>
      <c r="K61" s="686"/>
      <c r="L61" s="686"/>
      <c r="M61" s="686"/>
    </row>
    <row r="62" spans="1:13" ht="15.75">
      <c r="A62" s="716"/>
      <c r="B62" s="686"/>
      <c r="C62" s="686"/>
      <c r="D62" s="686"/>
      <c r="E62" s="686"/>
      <c r="F62" s="686"/>
      <c r="G62" s="686"/>
      <c r="H62" s="686"/>
      <c r="I62" s="686"/>
      <c r="J62" s="686"/>
      <c r="K62" s="686"/>
      <c r="L62" s="686"/>
      <c r="M62" s="686"/>
    </row>
    <row r="63" spans="1:13" ht="15.75">
      <c r="A63" s="716"/>
      <c r="B63" s="686"/>
      <c r="C63" s="686"/>
      <c r="D63" s="686"/>
      <c r="E63" s="686"/>
      <c r="F63" s="686"/>
      <c r="G63" s="686"/>
      <c r="H63" s="686"/>
      <c r="I63" s="686"/>
      <c r="J63" s="686"/>
      <c r="K63" s="686"/>
      <c r="L63" s="686"/>
      <c r="M63" s="686"/>
    </row>
    <row r="64" spans="1:13" ht="15.75">
      <c r="A64" s="716"/>
      <c r="B64" s="686"/>
      <c r="C64" s="686"/>
      <c r="D64" s="686"/>
      <c r="E64" s="686"/>
      <c r="F64" s="686"/>
      <c r="G64" s="686"/>
      <c r="H64" s="686"/>
      <c r="I64" s="686"/>
      <c r="J64" s="686"/>
      <c r="K64" s="686"/>
      <c r="L64" s="686"/>
      <c r="M64" s="686"/>
    </row>
  </sheetData>
  <sheetProtection sheet="1"/>
  <mergeCells count="24">
    <mergeCell ref="A10:B10"/>
    <mergeCell ref="K7:K9"/>
    <mergeCell ref="L7:L9"/>
    <mergeCell ref="M7:M9"/>
    <mergeCell ref="A6:B9"/>
    <mergeCell ref="C6:C9"/>
    <mergeCell ref="J7:J9"/>
    <mergeCell ref="N7:N9"/>
    <mergeCell ref="E8:E9"/>
    <mergeCell ref="F8:G8"/>
    <mergeCell ref="L4:N4"/>
    <mergeCell ref="L5:N5"/>
    <mergeCell ref="D6:N6"/>
    <mergeCell ref="D7:D9"/>
    <mergeCell ref="E7:G7"/>
    <mergeCell ref="H7:H9"/>
    <mergeCell ref="I7:I9"/>
    <mergeCell ref="D3:K3"/>
    <mergeCell ref="L3:N3"/>
    <mergeCell ref="A1:B1"/>
    <mergeCell ref="D1:K1"/>
    <mergeCell ref="L1:N1"/>
    <mergeCell ref="D2:K2"/>
    <mergeCell ref="L2:N2"/>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P65"/>
  <sheetViews>
    <sheetView zoomScalePageLayoutView="0" workbookViewId="0" topLeftCell="A1">
      <selection activeCell="D12" sqref="D12"/>
    </sheetView>
  </sheetViews>
  <sheetFormatPr defaultColWidth="9.00390625" defaultRowHeight="15.75"/>
  <cols>
    <col min="1" max="1" width="4.125" style="690" customWidth="1"/>
    <col min="2" max="2" width="17.125" style="684" customWidth="1"/>
    <col min="3" max="3" width="12.625" style="684" customWidth="1"/>
    <col min="4" max="4" width="10.875" style="684" customWidth="1"/>
    <col min="5" max="5" width="9.875" style="684" customWidth="1"/>
    <col min="6" max="6" width="8.25390625" style="684" customWidth="1"/>
    <col min="7" max="7" width="9.25390625" style="684" customWidth="1"/>
    <col min="8" max="8" width="8.25390625" style="684" customWidth="1"/>
    <col min="9" max="9" width="8.875" style="684" customWidth="1"/>
    <col min="10" max="10" width="9.625" style="684" customWidth="1"/>
    <col min="11" max="11" width="7.125" style="684" customWidth="1"/>
    <col min="12" max="12" width="8.50390625" style="684" customWidth="1"/>
    <col min="13" max="13" width="8.625" style="684" customWidth="1"/>
    <col min="14" max="14" width="8.25390625" style="684" customWidth="1"/>
    <col min="15" max="16384" width="9.00390625" style="684" customWidth="1"/>
  </cols>
  <sheetData>
    <row r="1" spans="1:14" ht="19.5" customHeight="1">
      <c r="A1" s="1256"/>
      <c r="B1" s="1256"/>
      <c r="C1" s="682"/>
      <c r="D1" s="1257" t="s">
        <v>748</v>
      </c>
      <c r="E1" s="1257"/>
      <c r="F1" s="1257"/>
      <c r="G1" s="1257"/>
      <c r="H1" s="1257"/>
      <c r="I1" s="1257"/>
      <c r="J1" s="1257"/>
      <c r="K1" s="1257"/>
      <c r="L1" s="1255"/>
      <c r="M1" s="1255"/>
      <c r="N1" s="1255"/>
    </row>
    <row r="2" spans="1:16" ht="16.5" customHeight="1">
      <c r="A2" s="682"/>
      <c r="B2" s="682"/>
      <c r="C2" s="682"/>
      <c r="D2" s="1257"/>
      <c r="E2" s="1257"/>
      <c r="F2" s="1257"/>
      <c r="G2" s="1257"/>
      <c r="H2" s="1257"/>
      <c r="I2" s="1257"/>
      <c r="J2" s="1257"/>
      <c r="K2" s="1257"/>
      <c r="L2" s="1255"/>
      <c r="M2" s="1255"/>
      <c r="N2" s="1255"/>
      <c r="P2" s="685"/>
    </row>
    <row r="3" spans="1:16" ht="4.5" customHeight="1">
      <c r="A3" s="682"/>
      <c r="B3" s="682"/>
      <c r="D3" s="1255"/>
      <c r="E3" s="1255"/>
      <c r="F3" s="1255"/>
      <c r="G3" s="1255"/>
      <c r="H3" s="1255"/>
      <c r="I3" s="1255"/>
      <c r="J3" s="1255"/>
      <c r="K3" s="1255"/>
      <c r="L3" s="1255"/>
      <c r="M3" s="1255"/>
      <c r="N3" s="1255"/>
      <c r="P3" s="686"/>
    </row>
    <row r="4" spans="1:16" ht="16.5" customHeight="1" hidden="1">
      <c r="A4" s="687"/>
      <c r="B4" s="687"/>
      <c r="C4" s="688"/>
      <c r="D4" s="687"/>
      <c r="E4" s="687"/>
      <c r="F4" s="688"/>
      <c r="G4" s="689"/>
      <c r="H4" s="689"/>
      <c r="I4" s="689"/>
      <c r="J4" s="688"/>
      <c r="K4" s="687"/>
      <c r="L4" s="1255"/>
      <c r="M4" s="1255"/>
      <c r="N4" s="1255"/>
      <c r="P4" s="686"/>
    </row>
    <row r="5" spans="2:16" ht="16.5" customHeight="1" hidden="1">
      <c r="B5" s="688"/>
      <c r="C5" s="688"/>
      <c r="D5" s="688"/>
      <c r="E5" s="688"/>
      <c r="F5" s="685"/>
      <c r="G5" s="691"/>
      <c r="H5" s="691"/>
      <c r="I5" s="691"/>
      <c r="J5" s="685"/>
      <c r="K5" s="692"/>
      <c r="L5" s="1263"/>
      <c r="M5" s="1263"/>
      <c r="N5" s="1263"/>
      <c r="P5" s="686"/>
    </row>
    <row r="6" spans="1:16" ht="18.75" customHeight="1">
      <c r="A6" s="1274" t="s">
        <v>69</v>
      </c>
      <c r="B6" s="1275"/>
      <c r="C6" s="1280" t="s">
        <v>38</v>
      </c>
      <c r="D6" s="1264" t="s">
        <v>336</v>
      </c>
      <c r="E6" s="1265"/>
      <c r="F6" s="1265"/>
      <c r="G6" s="1265"/>
      <c r="H6" s="1265"/>
      <c r="I6" s="1265"/>
      <c r="J6" s="1265"/>
      <c r="K6" s="1265"/>
      <c r="L6" s="1265"/>
      <c r="M6" s="1265"/>
      <c r="N6" s="1266"/>
      <c r="P6" s="686"/>
    </row>
    <row r="7" spans="1:16" ht="20.25" customHeight="1">
      <c r="A7" s="1276"/>
      <c r="B7" s="1277"/>
      <c r="C7" s="1281"/>
      <c r="D7" s="1282" t="s">
        <v>120</v>
      </c>
      <c r="E7" s="1269" t="s">
        <v>121</v>
      </c>
      <c r="F7" s="1270"/>
      <c r="G7" s="1271"/>
      <c r="H7" s="1258" t="s">
        <v>122</v>
      </c>
      <c r="I7" s="1258" t="s">
        <v>123</v>
      </c>
      <c r="J7" s="1258" t="s">
        <v>124</v>
      </c>
      <c r="K7" s="1258" t="s">
        <v>125</v>
      </c>
      <c r="L7" s="1258" t="s">
        <v>126</v>
      </c>
      <c r="M7" s="1258" t="s">
        <v>127</v>
      </c>
      <c r="N7" s="1258" t="s">
        <v>128</v>
      </c>
      <c r="O7" s="686"/>
      <c r="P7" s="686"/>
    </row>
    <row r="8" spans="1:16" ht="21" customHeight="1">
      <c r="A8" s="1276"/>
      <c r="B8" s="1277"/>
      <c r="C8" s="1281"/>
      <c r="D8" s="1267"/>
      <c r="E8" s="1260" t="s">
        <v>37</v>
      </c>
      <c r="F8" s="1261" t="s">
        <v>7</v>
      </c>
      <c r="G8" s="1262"/>
      <c r="H8" s="1258"/>
      <c r="I8" s="1258"/>
      <c r="J8" s="1258"/>
      <c r="K8" s="1258"/>
      <c r="L8" s="1258"/>
      <c r="M8" s="1258"/>
      <c r="N8" s="1258"/>
      <c r="O8" s="694"/>
      <c r="P8" s="692"/>
    </row>
    <row r="9" spans="1:16" ht="25.5" customHeight="1">
      <c r="A9" s="1278"/>
      <c r="B9" s="1279"/>
      <c r="C9" s="1281"/>
      <c r="D9" s="1268"/>
      <c r="E9" s="1259"/>
      <c r="F9" s="693" t="s">
        <v>129</v>
      </c>
      <c r="G9" s="695" t="s">
        <v>130</v>
      </c>
      <c r="H9" s="1259"/>
      <c r="I9" s="1259"/>
      <c r="J9" s="1259"/>
      <c r="K9" s="1259"/>
      <c r="L9" s="1259"/>
      <c r="M9" s="1259"/>
      <c r="N9" s="1259"/>
      <c r="O9" s="696"/>
      <c r="P9" s="696"/>
    </row>
    <row r="10" spans="1:16" s="683" customFormat="1" ht="15" customHeight="1">
      <c r="A10" s="1272" t="s">
        <v>40</v>
      </c>
      <c r="B10" s="1273"/>
      <c r="C10" s="697">
        <v>1</v>
      </c>
      <c r="D10" s="697">
        <v>2</v>
      </c>
      <c r="E10" s="697">
        <v>3</v>
      </c>
      <c r="F10" s="697">
        <v>4</v>
      </c>
      <c r="G10" s="697">
        <v>5</v>
      </c>
      <c r="H10" s="697">
        <v>6</v>
      </c>
      <c r="I10" s="697">
        <v>7</v>
      </c>
      <c r="J10" s="697">
        <v>8</v>
      </c>
      <c r="K10" s="697">
        <v>9</v>
      </c>
      <c r="L10" s="697">
        <v>10</v>
      </c>
      <c r="M10" s="697">
        <v>11</v>
      </c>
      <c r="N10" s="697">
        <v>12</v>
      </c>
      <c r="O10" s="696"/>
      <c r="P10" s="696"/>
    </row>
    <row r="11" spans="1:16" ht="22.5" customHeight="1">
      <c r="A11" s="698" t="s">
        <v>0</v>
      </c>
      <c r="B11" s="699" t="s">
        <v>131</v>
      </c>
      <c r="C11" s="649">
        <f>IF((C12+C13)-C14=C16,(C12+C13),"Sai")</f>
        <v>1484684522.3</v>
      </c>
      <c r="D11" s="649">
        <f aca="true" t="shared" si="0" ref="D11:N11">IF((D12+D13)-D14=D16,(D12+D13),"Sai")</f>
        <v>937127429</v>
      </c>
      <c r="E11" s="649">
        <f t="shared" si="0"/>
        <v>77934632.3</v>
      </c>
      <c r="F11" s="649">
        <f t="shared" si="0"/>
        <v>250069</v>
      </c>
      <c r="G11" s="649">
        <f t="shared" si="0"/>
        <v>77684563.3</v>
      </c>
      <c r="H11" s="649">
        <f t="shared" si="0"/>
        <v>15285</v>
      </c>
      <c r="I11" s="649">
        <f t="shared" si="0"/>
        <v>22917323</v>
      </c>
      <c r="J11" s="649">
        <f t="shared" si="0"/>
        <v>441077129</v>
      </c>
      <c r="K11" s="649">
        <f t="shared" si="0"/>
        <v>2555</v>
      </c>
      <c r="L11" s="649">
        <f t="shared" si="0"/>
        <v>233954</v>
      </c>
      <c r="M11" s="649">
        <f t="shared" si="0"/>
        <v>5376215</v>
      </c>
      <c r="N11" s="649">
        <f t="shared" si="0"/>
        <v>0</v>
      </c>
      <c r="O11" s="686"/>
      <c r="P11" s="686"/>
    </row>
    <row r="12" spans="1:16" ht="22.5" customHeight="1">
      <c r="A12" s="700">
        <v>1</v>
      </c>
      <c r="B12" s="701" t="s">
        <v>132</v>
      </c>
      <c r="C12" s="649">
        <f>D12+E12+H12+I12+J12+K12+L12+M12+N12</f>
        <v>1015173566</v>
      </c>
      <c r="D12" s="831">
        <f>'03'!D12+'04'!D12</f>
        <v>609281515</v>
      </c>
      <c r="E12" s="651">
        <f>F12+G12</f>
        <v>59866938</v>
      </c>
      <c r="F12" s="831">
        <f>'03'!F12+'04'!F12</f>
        <v>229578</v>
      </c>
      <c r="G12" s="831">
        <f>'03'!G12+'04'!G12</f>
        <v>59637360</v>
      </c>
      <c r="H12" s="831">
        <f>'03'!H12+'04'!H12</f>
        <v>0</v>
      </c>
      <c r="I12" s="831">
        <f>'03'!I12+'04'!I12</f>
        <v>10171458</v>
      </c>
      <c r="J12" s="831">
        <f>'03'!J12+'04'!J12</f>
        <v>331641060</v>
      </c>
      <c r="K12" s="831">
        <f>'03'!K12+'04'!K12</f>
        <v>2555</v>
      </c>
      <c r="L12" s="831">
        <f>'03'!L12+'04'!L12</f>
        <v>233954</v>
      </c>
      <c r="M12" s="831">
        <f>'03'!M12+'04'!M12</f>
        <v>3976086</v>
      </c>
      <c r="N12" s="831">
        <f>'03'!N12+'04'!N12</f>
        <v>0</v>
      </c>
      <c r="O12" s="686"/>
      <c r="P12" s="686"/>
    </row>
    <row r="13" spans="1:16" ht="22.5" customHeight="1">
      <c r="A13" s="700">
        <v>2</v>
      </c>
      <c r="B13" s="701" t="s">
        <v>133</v>
      </c>
      <c r="C13" s="649">
        <f>D13+E13+H13+I13+J13+K13+L13+M13+N13</f>
        <v>469510956.3</v>
      </c>
      <c r="D13" s="831">
        <f>'03'!D13+'04'!D13</f>
        <v>327845914</v>
      </c>
      <c r="E13" s="651">
        <f>F13+G13</f>
        <v>18067694.3</v>
      </c>
      <c r="F13" s="831">
        <f>'03'!F13+'04'!F13</f>
        <v>20491</v>
      </c>
      <c r="G13" s="831">
        <f>'03'!G13+'04'!G13</f>
        <v>18047203.3</v>
      </c>
      <c r="H13" s="831">
        <f>'03'!H13+'04'!H13</f>
        <v>15285</v>
      </c>
      <c r="I13" s="831">
        <f>'03'!I13+'04'!I13</f>
        <v>12745865</v>
      </c>
      <c r="J13" s="831">
        <f>'03'!J13+'04'!J13</f>
        <v>109436069</v>
      </c>
      <c r="K13" s="831">
        <f>'03'!K13+'04'!K13</f>
        <v>0</v>
      </c>
      <c r="L13" s="831">
        <f>'03'!L13+'04'!L13</f>
        <v>0</v>
      </c>
      <c r="M13" s="831">
        <f>'03'!M13+'04'!M13</f>
        <v>1400129</v>
      </c>
      <c r="N13" s="831">
        <f>'03'!N13+'04'!N13</f>
        <v>0</v>
      </c>
      <c r="O13" s="686"/>
      <c r="P13" s="686"/>
    </row>
    <row r="14" spans="1:16" ht="22.5" customHeight="1">
      <c r="A14" s="703" t="s">
        <v>1</v>
      </c>
      <c r="B14" s="704" t="s">
        <v>134</v>
      </c>
      <c r="C14" s="649">
        <f>D14+E14+H14+I14+J14+K14+L14+M14+N14</f>
        <v>64642917</v>
      </c>
      <c r="D14" s="831">
        <f>'03'!D14+'04'!D14</f>
        <v>31674534</v>
      </c>
      <c r="E14" s="651">
        <f>F14+G14</f>
        <v>3130110</v>
      </c>
      <c r="F14" s="831">
        <f>'03'!F14+'04'!F14</f>
        <v>200</v>
      </c>
      <c r="G14" s="831">
        <f>'03'!G14+'04'!G14</f>
        <v>3129910</v>
      </c>
      <c r="H14" s="831">
        <f>'03'!H14+'04'!H14</f>
        <v>0</v>
      </c>
      <c r="I14" s="831">
        <f>'03'!I14+'04'!I14</f>
        <v>99592</v>
      </c>
      <c r="J14" s="831">
        <f>'03'!J14+'04'!J14</f>
        <v>29738681</v>
      </c>
      <c r="K14" s="831">
        <f>'03'!K14+'04'!K14</f>
        <v>0</v>
      </c>
      <c r="L14" s="831">
        <f>'03'!L14+'04'!L14</f>
        <v>0</v>
      </c>
      <c r="M14" s="831">
        <f>'03'!M14+'04'!M14</f>
        <v>0</v>
      </c>
      <c r="N14" s="831">
        <f>'03'!N14+'04'!N14</f>
        <v>0</v>
      </c>
      <c r="O14" s="686"/>
      <c r="P14" s="686"/>
    </row>
    <row r="15" spans="1:16" ht="22.5" customHeight="1">
      <c r="A15" s="703" t="s">
        <v>9</v>
      </c>
      <c r="B15" s="704" t="s">
        <v>135</v>
      </c>
      <c r="C15" s="649">
        <f>D15+E15+H15+I15+J15+K15+L15+M15+N15</f>
        <v>0</v>
      </c>
      <c r="D15" s="831">
        <f>'03'!D15+'04'!D15</f>
        <v>0</v>
      </c>
      <c r="E15" s="651">
        <f>F15+G15</f>
        <v>0</v>
      </c>
      <c r="F15" s="831">
        <f>'03'!F15+'04'!F15</f>
        <v>0</v>
      </c>
      <c r="G15" s="831">
        <f>'03'!G15+'04'!G15</f>
        <v>0</v>
      </c>
      <c r="H15" s="831">
        <f>'03'!H15+'04'!H15</f>
        <v>0</v>
      </c>
      <c r="I15" s="831">
        <f>'03'!I15+'04'!I15</f>
        <v>0</v>
      </c>
      <c r="J15" s="831">
        <f>'03'!J15+'04'!J15</f>
        <v>0</v>
      </c>
      <c r="K15" s="831">
        <f>'03'!K15+'04'!K15</f>
        <v>0</v>
      </c>
      <c r="L15" s="831">
        <f>'03'!L15+'04'!L15</f>
        <v>0</v>
      </c>
      <c r="M15" s="831">
        <f>'03'!M15+'04'!M15</f>
        <v>0</v>
      </c>
      <c r="N15" s="831">
        <f>'03'!N15+'04'!N15</f>
        <v>0</v>
      </c>
      <c r="O15" s="686"/>
      <c r="P15" s="686"/>
    </row>
    <row r="16" spans="1:15" ht="22.5" customHeight="1">
      <c r="A16" s="703" t="s">
        <v>136</v>
      </c>
      <c r="B16" s="704" t="s">
        <v>137</v>
      </c>
      <c r="C16" s="652">
        <f>C17+C26</f>
        <v>1420041605.3</v>
      </c>
      <c r="D16" s="652">
        <f aca="true" t="shared" si="1" ref="D16:N16">D17+D26</f>
        <v>905452895</v>
      </c>
      <c r="E16" s="652">
        <f t="shared" si="1"/>
        <v>74804522.3</v>
      </c>
      <c r="F16" s="652">
        <f t="shared" si="1"/>
        <v>249869</v>
      </c>
      <c r="G16" s="652">
        <f t="shared" si="1"/>
        <v>74554653.3</v>
      </c>
      <c r="H16" s="652">
        <f t="shared" si="1"/>
        <v>15285</v>
      </c>
      <c r="I16" s="652">
        <f t="shared" si="1"/>
        <v>22817731</v>
      </c>
      <c r="J16" s="652">
        <f t="shared" si="1"/>
        <v>411338448</v>
      </c>
      <c r="K16" s="652">
        <f t="shared" si="1"/>
        <v>2555</v>
      </c>
      <c r="L16" s="652">
        <f t="shared" si="1"/>
        <v>233954</v>
      </c>
      <c r="M16" s="652">
        <f t="shared" si="1"/>
        <v>5376215</v>
      </c>
      <c r="N16" s="649">
        <f t="shared" si="1"/>
        <v>0</v>
      </c>
      <c r="O16" s="686"/>
    </row>
    <row r="17" spans="1:15" ht="22.5" customHeight="1">
      <c r="A17" s="703" t="s">
        <v>52</v>
      </c>
      <c r="B17" s="705" t="s">
        <v>138</v>
      </c>
      <c r="C17" s="649">
        <f>SUM(C18:C25)</f>
        <v>912401265.3</v>
      </c>
      <c r="D17" s="649">
        <f aca="true" t="shared" si="2" ref="D17:N17">SUM(D18:D25)</f>
        <v>555389165</v>
      </c>
      <c r="E17" s="649">
        <f t="shared" si="2"/>
        <v>19703749.3</v>
      </c>
      <c r="F17" s="649">
        <f t="shared" si="2"/>
        <v>118589</v>
      </c>
      <c r="G17" s="649">
        <f t="shared" si="2"/>
        <v>19585160.3</v>
      </c>
      <c r="H17" s="649">
        <f t="shared" si="2"/>
        <v>15285</v>
      </c>
      <c r="I17" s="649">
        <f t="shared" si="2"/>
        <v>20997146</v>
      </c>
      <c r="J17" s="649">
        <f t="shared" si="2"/>
        <v>311172959</v>
      </c>
      <c r="K17" s="649">
        <f t="shared" si="2"/>
        <v>0</v>
      </c>
      <c r="L17" s="649">
        <f t="shared" si="2"/>
        <v>46004</v>
      </c>
      <c r="M17" s="649">
        <f t="shared" si="2"/>
        <v>5076957</v>
      </c>
      <c r="N17" s="649">
        <f t="shared" si="2"/>
        <v>0</v>
      </c>
      <c r="O17" s="686"/>
    </row>
    <row r="18" spans="1:15" ht="22.5" customHeight="1">
      <c r="A18" s="700" t="s">
        <v>54</v>
      </c>
      <c r="B18" s="701" t="s">
        <v>139</v>
      </c>
      <c r="C18" s="649">
        <f aca="true" t="shared" si="3" ref="C18:C26">D18+E18+H18+I18+J18+K18+L18+M18+N18</f>
        <v>164656226.3</v>
      </c>
      <c r="D18" s="831">
        <f>'03'!D18+'04'!D18</f>
        <v>81162657</v>
      </c>
      <c r="E18" s="649">
        <f aca="true" t="shared" si="4" ref="E18:E26">F18+G18</f>
        <v>4359092.3</v>
      </c>
      <c r="F18" s="831">
        <f>'03'!F18+'04'!F18</f>
        <v>19251</v>
      </c>
      <c r="G18" s="831">
        <f>'03'!G18+'04'!G18</f>
        <v>4339841.3</v>
      </c>
      <c r="H18" s="831">
        <f>'03'!H18+'04'!H18</f>
        <v>14085</v>
      </c>
      <c r="I18" s="831">
        <f>'03'!I18+'04'!I18</f>
        <v>5975326</v>
      </c>
      <c r="J18" s="831">
        <f>'03'!J18+'04'!J18</f>
        <v>73133107</v>
      </c>
      <c r="K18" s="831">
        <f>'03'!K18+'04'!K18</f>
        <v>0</v>
      </c>
      <c r="L18" s="831">
        <f>'03'!L18+'04'!L18</f>
        <v>2000</v>
      </c>
      <c r="M18" s="831">
        <f>'03'!M18+'04'!M18</f>
        <v>9959</v>
      </c>
      <c r="N18" s="831">
        <f>'03'!N18+'04'!N18</f>
        <v>0</v>
      </c>
      <c r="O18" s="686"/>
    </row>
    <row r="19" spans="1:15" ht="18.75" customHeight="1">
      <c r="A19" s="700" t="s">
        <v>55</v>
      </c>
      <c r="B19" s="701" t="s">
        <v>140</v>
      </c>
      <c r="C19" s="649">
        <f t="shared" si="3"/>
        <v>77269983</v>
      </c>
      <c r="D19" s="831">
        <f>'03'!D19+'04'!D19</f>
        <v>52563411</v>
      </c>
      <c r="E19" s="649">
        <f t="shared" si="4"/>
        <v>1729761</v>
      </c>
      <c r="F19" s="831">
        <f>'03'!F19+'04'!F19</f>
        <v>0</v>
      </c>
      <c r="G19" s="831">
        <f>'03'!G19+'04'!G19</f>
        <v>1729761</v>
      </c>
      <c r="H19" s="831">
        <f>'03'!H19+'04'!H19</f>
        <v>0</v>
      </c>
      <c r="I19" s="831">
        <f>'03'!I19+'04'!I19</f>
        <v>2201072</v>
      </c>
      <c r="J19" s="831">
        <f>'03'!J19+'04'!J19</f>
        <v>20680445</v>
      </c>
      <c r="K19" s="831">
        <f>'03'!K19+'04'!K19</f>
        <v>0</v>
      </c>
      <c r="L19" s="831">
        <f>'03'!L19+'04'!L19</f>
        <v>0</v>
      </c>
      <c r="M19" s="831">
        <f>'03'!M19+'04'!M19</f>
        <v>95294</v>
      </c>
      <c r="N19" s="831">
        <f>'03'!N19+'04'!N19</f>
        <v>0</v>
      </c>
      <c r="O19" s="686"/>
    </row>
    <row r="20" spans="1:15" ht="18.75" customHeight="1">
      <c r="A20" s="700" t="s">
        <v>141</v>
      </c>
      <c r="B20" s="701" t="s">
        <v>749</v>
      </c>
      <c r="C20" s="649">
        <f t="shared" si="3"/>
        <v>15506</v>
      </c>
      <c r="D20" s="832">
        <f>'03'!D20</f>
        <v>5468</v>
      </c>
      <c r="E20" s="649">
        <f t="shared" si="4"/>
        <v>10038</v>
      </c>
      <c r="F20" s="832">
        <f>'03'!F20</f>
        <v>0</v>
      </c>
      <c r="G20" s="832">
        <f>'03'!G20</f>
        <v>10038</v>
      </c>
      <c r="H20" s="832">
        <f>'03'!H20</f>
        <v>0</v>
      </c>
      <c r="I20" s="832">
        <f>'03'!I20</f>
        <v>0</v>
      </c>
      <c r="J20" s="832">
        <f>'03'!J20</f>
        <v>0</v>
      </c>
      <c r="K20" s="832">
        <f>'03'!K20</f>
        <v>0</v>
      </c>
      <c r="L20" s="832">
        <f>'03'!L20</f>
        <v>0</v>
      </c>
      <c r="M20" s="832">
        <f>'03'!M20</f>
        <v>0</v>
      </c>
      <c r="N20" s="832">
        <f>'03'!N20</f>
        <v>0</v>
      </c>
      <c r="O20" s="686"/>
    </row>
    <row r="21" spans="1:15" ht="21" customHeight="1">
      <c r="A21" s="700" t="s">
        <v>143</v>
      </c>
      <c r="B21" s="701" t="s">
        <v>142</v>
      </c>
      <c r="C21" s="649">
        <f t="shared" si="3"/>
        <v>635492533</v>
      </c>
      <c r="D21" s="832">
        <f>'03'!D21+'04'!D20</f>
        <v>387472450</v>
      </c>
      <c r="E21" s="651">
        <f t="shared" si="4"/>
        <v>13596558</v>
      </c>
      <c r="F21" s="832">
        <f>'03'!F21+'04'!F20</f>
        <v>99338</v>
      </c>
      <c r="G21" s="832">
        <f>'03'!G21+'04'!G20</f>
        <v>13497220</v>
      </c>
      <c r="H21" s="832">
        <f>'03'!H21+'04'!H20</f>
        <v>1200</v>
      </c>
      <c r="I21" s="832">
        <f>'03'!I21+'04'!I20</f>
        <v>12808548</v>
      </c>
      <c r="J21" s="832">
        <f>'03'!J21+'04'!J20</f>
        <v>216598069</v>
      </c>
      <c r="K21" s="832">
        <f>'03'!K21+'04'!K20</f>
        <v>0</v>
      </c>
      <c r="L21" s="832">
        <f>'03'!L21+'04'!L20</f>
        <v>44004</v>
      </c>
      <c r="M21" s="832">
        <f>'03'!M21+'04'!M20</f>
        <v>4971704</v>
      </c>
      <c r="N21" s="832">
        <f>'03'!N21+'04'!N20</f>
        <v>0</v>
      </c>
      <c r="O21" s="686"/>
    </row>
    <row r="22" spans="1:15" ht="21" customHeight="1">
      <c r="A22" s="700" t="s">
        <v>145</v>
      </c>
      <c r="B22" s="701" t="s">
        <v>144</v>
      </c>
      <c r="C22" s="649">
        <f t="shared" si="3"/>
        <v>22499353</v>
      </c>
      <c r="D22" s="832">
        <f>'03'!D22+'04'!D21</f>
        <v>21737015</v>
      </c>
      <c r="E22" s="651">
        <f t="shared" si="4"/>
        <v>1000</v>
      </c>
      <c r="F22" s="832">
        <f>'03'!F22+'04'!F21</f>
        <v>0</v>
      </c>
      <c r="G22" s="832">
        <f>'03'!G22+'04'!G21</f>
        <v>1000</v>
      </c>
      <c r="H22" s="832">
        <f>'03'!H22+'04'!H21</f>
        <v>0</v>
      </c>
      <c r="I22" s="832">
        <f>'03'!I22+'04'!I21</f>
        <v>0</v>
      </c>
      <c r="J22" s="832">
        <f>'03'!J22+'04'!J21</f>
        <v>761338</v>
      </c>
      <c r="K22" s="832">
        <f>'03'!K22+'04'!K21</f>
        <v>0</v>
      </c>
      <c r="L22" s="832">
        <f>'03'!L22+'04'!L21</f>
        <v>0</v>
      </c>
      <c r="M22" s="832">
        <f>'03'!M22+'04'!M21</f>
        <v>0</v>
      </c>
      <c r="N22" s="832">
        <f>'03'!N22+'04'!N21</f>
        <v>0</v>
      </c>
      <c r="O22" s="686"/>
    </row>
    <row r="23" spans="1:15" ht="21" customHeight="1">
      <c r="A23" s="700" t="s">
        <v>147</v>
      </c>
      <c r="B23" s="701" t="s">
        <v>146</v>
      </c>
      <c r="C23" s="649">
        <f t="shared" si="3"/>
        <v>10992382</v>
      </c>
      <c r="D23" s="832">
        <f>'03'!D23+'04'!D22</f>
        <v>10985082</v>
      </c>
      <c r="E23" s="651">
        <f t="shared" si="4"/>
        <v>7300</v>
      </c>
      <c r="F23" s="832">
        <f>'03'!F23+'04'!F22</f>
        <v>0</v>
      </c>
      <c r="G23" s="832">
        <f>'03'!G23+'04'!G22</f>
        <v>7300</v>
      </c>
      <c r="H23" s="832">
        <f>'03'!H23+'04'!H22</f>
        <v>0</v>
      </c>
      <c r="I23" s="832">
        <f>'03'!I23+'04'!I22</f>
        <v>0</v>
      </c>
      <c r="J23" s="832">
        <f>'03'!J23+'04'!J22</f>
        <v>0</v>
      </c>
      <c r="K23" s="832">
        <f>'03'!K23+'04'!K22</f>
        <v>0</v>
      </c>
      <c r="L23" s="832">
        <f>'03'!L23+'04'!L22</f>
        <v>0</v>
      </c>
      <c r="M23" s="832">
        <f>'03'!M23+'04'!M22</f>
        <v>0</v>
      </c>
      <c r="N23" s="832">
        <f>'03'!N23+'04'!N22</f>
        <v>0</v>
      </c>
      <c r="O23" s="686"/>
    </row>
    <row r="24" spans="1:15" ht="33.75" customHeight="1">
      <c r="A24" s="700" t="s">
        <v>149</v>
      </c>
      <c r="B24" s="706" t="s">
        <v>148</v>
      </c>
      <c r="C24" s="649">
        <f t="shared" si="3"/>
        <v>0</v>
      </c>
      <c r="D24" s="832">
        <f>'03'!D24+'04'!D23</f>
        <v>0</v>
      </c>
      <c r="E24" s="651">
        <f t="shared" si="4"/>
        <v>0</v>
      </c>
      <c r="F24" s="832">
        <f>'03'!F24+'04'!F23</f>
        <v>0</v>
      </c>
      <c r="G24" s="832">
        <f>'03'!G24+'04'!G23</f>
        <v>0</v>
      </c>
      <c r="H24" s="832">
        <f>'03'!H24+'04'!H23</f>
        <v>0</v>
      </c>
      <c r="I24" s="832">
        <f>'03'!I24+'04'!I23</f>
        <v>0</v>
      </c>
      <c r="J24" s="832">
        <f>'03'!J24+'04'!J23</f>
        <v>0</v>
      </c>
      <c r="K24" s="832">
        <f>'03'!K24+'04'!K23</f>
        <v>0</v>
      </c>
      <c r="L24" s="832">
        <f>'03'!L24+'04'!L23</f>
        <v>0</v>
      </c>
      <c r="M24" s="832">
        <f>'03'!M24+'04'!M23</f>
        <v>0</v>
      </c>
      <c r="N24" s="832">
        <f>'03'!N24+'04'!N23</f>
        <v>0</v>
      </c>
      <c r="O24" s="686"/>
    </row>
    <row r="25" spans="1:15" ht="21" customHeight="1">
      <c r="A25" s="684">
        <v>1.8</v>
      </c>
      <c r="B25" s="701" t="s">
        <v>150</v>
      </c>
      <c r="C25" s="649">
        <f t="shared" si="3"/>
        <v>1475282</v>
      </c>
      <c r="D25" s="832">
        <f>'03'!D25+'04'!D24</f>
        <v>1463082</v>
      </c>
      <c r="E25" s="651">
        <f t="shared" si="4"/>
        <v>0</v>
      </c>
      <c r="F25" s="832">
        <f>'03'!F25+'04'!F24</f>
        <v>0</v>
      </c>
      <c r="G25" s="832">
        <f>'03'!G25+'04'!G24</f>
        <v>0</v>
      </c>
      <c r="H25" s="832">
        <f>'03'!H25+'04'!H24</f>
        <v>0</v>
      </c>
      <c r="I25" s="832">
        <f>'03'!I25+'04'!I24</f>
        <v>12200</v>
      </c>
      <c r="J25" s="832">
        <f>'03'!J25+'04'!J24</f>
        <v>0</v>
      </c>
      <c r="K25" s="832">
        <f>'03'!K25+'04'!K24</f>
        <v>0</v>
      </c>
      <c r="L25" s="832">
        <f>'03'!L25+'04'!L24</f>
        <v>0</v>
      </c>
      <c r="M25" s="832">
        <f>'03'!M25+'04'!M24</f>
        <v>0</v>
      </c>
      <c r="N25" s="832">
        <f>'03'!N25+'04'!N24</f>
        <v>0</v>
      </c>
      <c r="O25" s="686"/>
    </row>
    <row r="26" spans="1:15" ht="21" customHeight="1">
      <c r="A26" s="703" t="s">
        <v>53</v>
      </c>
      <c r="B26" s="704" t="s">
        <v>151</v>
      </c>
      <c r="C26" s="649">
        <f t="shared" si="3"/>
        <v>507640340</v>
      </c>
      <c r="D26" s="832">
        <f>'03'!D26+'04'!D25</f>
        <v>350063730</v>
      </c>
      <c r="E26" s="651">
        <f t="shared" si="4"/>
        <v>55100773</v>
      </c>
      <c r="F26" s="832">
        <f>'03'!F26+'04'!F25</f>
        <v>131280</v>
      </c>
      <c r="G26" s="832">
        <f>'03'!G26+'04'!G25</f>
        <v>54969493</v>
      </c>
      <c r="H26" s="832">
        <f>'03'!H26+'04'!H25</f>
        <v>0</v>
      </c>
      <c r="I26" s="832">
        <f>'03'!I26+'04'!I25</f>
        <v>1820585</v>
      </c>
      <c r="J26" s="832">
        <f>'03'!J26+'04'!J25</f>
        <v>100165489</v>
      </c>
      <c r="K26" s="832">
        <f>'03'!K26+'04'!K25</f>
        <v>2555</v>
      </c>
      <c r="L26" s="832">
        <f>'03'!L26+'04'!L25</f>
        <v>187950</v>
      </c>
      <c r="M26" s="832">
        <f>'03'!M26+'04'!M25</f>
        <v>299258</v>
      </c>
      <c r="N26" s="832">
        <f>'03'!N26+'04'!N25</f>
        <v>0</v>
      </c>
      <c r="O26" s="686"/>
    </row>
    <row r="27" spans="1:15" ht="33.75" customHeight="1">
      <c r="A27" s="707" t="s">
        <v>58</v>
      </c>
      <c r="B27" s="708" t="s">
        <v>750</v>
      </c>
      <c r="C27" s="679">
        <f>(C18+C19+C20)/C17</f>
        <v>0.26517029787376384</v>
      </c>
      <c r="D27" s="679">
        <f aca="true" t="shared" si="5" ref="D27:N27">(D18+D19+D20)/D17</f>
        <v>0.2407888817924635</v>
      </c>
      <c r="E27" s="679">
        <f t="shared" si="5"/>
        <v>0.30952948127491653</v>
      </c>
      <c r="F27" s="679">
        <f t="shared" si="5"/>
        <v>0.1623337746333977</v>
      </c>
      <c r="G27" s="679">
        <f t="shared" si="5"/>
        <v>0.31042075769989996</v>
      </c>
      <c r="H27" s="679">
        <f t="shared" si="5"/>
        <v>0.9214916584887144</v>
      </c>
      <c r="I27" s="679">
        <f t="shared" si="5"/>
        <v>0.3894052077363276</v>
      </c>
      <c r="J27" s="679">
        <f t="shared" si="5"/>
        <v>0.3014836260242009</v>
      </c>
      <c r="K27" s="679" t="e">
        <f t="shared" si="5"/>
        <v>#DIV/0!</v>
      </c>
      <c r="L27" s="679">
        <f t="shared" si="5"/>
        <v>0.043474480479958263</v>
      </c>
      <c r="M27" s="679">
        <f t="shared" si="5"/>
        <v>0.020731512990951075</v>
      </c>
      <c r="N27" s="679" t="e">
        <f t="shared" si="5"/>
        <v>#DIV/0!</v>
      </c>
      <c r="O27" s="686"/>
    </row>
    <row r="28" spans="1:13" ht="15.75" customHeight="1">
      <c r="A28" s="709"/>
      <c r="B28" s="710"/>
      <c r="J28" s="711"/>
      <c r="K28" s="711"/>
      <c r="L28" s="711"/>
      <c r="M28" s="712"/>
    </row>
    <row r="29" spans="1:13" ht="17.25" customHeight="1">
      <c r="A29" s="713"/>
      <c r="B29" s="710"/>
      <c r="C29" s="686"/>
      <c r="D29" s="686"/>
      <c r="E29" s="686"/>
      <c r="F29" s="691"/>
      <c r="G29" s="686"/>
      <c r="H29" s="686"/>
      <c r="J29" s="691"/>
      <c r="K29" s="691"/>
      <c r="L29" s="691"/>
      <c r="M29" s="691"/>
    </row>
    <row r="30" spans="1:13" s="686" customFormat="1" ht="21.75" customHeight="1">
      <c r="A30" s="713"/>
      <c r="B30" s="714"/>
      <c r="C30" s="692"/>
      <c r="D30" s="692"/>
      <c r="E30" s="692"/>
      <c r="F30" s="692"/>
      <c r="G30" s="692"/>
      <c r="H30" s="692"/>
      <c r="I30" s="692"/>
      <c r="J30" s="692"/>
      <c r="K30" s="692"/>
      <c r="L30" s="692"/>
      <c r="M30" s="692"/>
    </row>
    <row r="31" spans="1:10" s="686" customFormat="1" ht="21.75" customHeight="1">
      <c r="A31" s="713"/>
      <c r="B31" s="710"/>
      <c r="I31" s="692"/>
      <c r="J31" s="692"/>
    </row>
    <row r="32" spans="1:10" s="686" customFormat="1" ht="21.75" customHeight="1">
      <c r="A32" s="692"/>
      <c r="B32" s="692"/>
      <c r="I32" s="692"/>
      <c r="J32" s="692"/>
    </row>
    <row r="33" spans="1:10" s="686" customFormat="1" ht="21.75" customHeight="1">
      <c r="A33" s="692"/>
      <c r="B33" s="692"/>
      <c r="F33" s="686" t="s">
        <v>600</v>
      </c>
      <c r="I33" s="692"/>
      <c r="J33" s="692"/>
    </row>
    <row r="34" spans="1:10" s="686" customFormat="1" ht="21.75" customHeight="1">
      <c r="A34" s="715"/>
      <c r="B34" s="696"/>
      <c r="D34" s="686" t="s">
        <v>600</v>
      </c>
      <c r="I34" s="692"/>
      <c r="J34" s="692"/>
    </row>
    <row r="35" s="686" customFormat="1" ht="19.5" customHeight="1">
      <c r="A35" s="716"/>
    </row>
    <row r="36" spans="1:13" ht="24" customHeight="1">
      <c r="A36" s="692"/>
      <c r="B36" s="692"/>
      <c r="C36" s="686"/>
      <c r="D36" s="686"/>
      <c r="E36" s="686"/>
      <c r="F36" s="686"/>
      <c r="G36" s="686"/>
      <c r="H36" s="686"/>
      <c r="I36" s="692"/>
      <c r="J36" s="692"/>
      <c r="K36" s="686"/>
      <c r="L36" s="686"/>
      <c r="M36" s="686"/>
    </row>
    <row r="37" spans="1:13" ht="17.25" customHeight="1">
      <c r="A37" s="692"/>
      <c r="B37" s="692"/>
      <c r="C37" s="686"/>
      <c r="D37" s="686"/>
      <c r="E37" s="686"/>
      <c r="F37" s="686"/>
      <c r="G37" s="686"/>
      <c r="H37" s="686"/>
      <c r="I37" s="692"/>
      <c r="J37" s="692"/>
      <c r="K37" s="686"/>
      <c r="L37" s="686"/>
      <c r="M37" s="686"/>
    </row>
    <row r="38" spans="1:13" ht="17.25" customHeight="1">
      <c r="A38" s="692"/>
      <c r="B38" s="692"/>
      <c r="C38" s="686"/>
      <c r="D38" s="686"/>
      <c r="E38" s="686"/>
      <c r="F38" s="686"/>
      <c r="G38" s="686"/>
      <c r="H38" s="686"/>
      <c r="I38" s="692"/>
      <c r="J38" s="692"/>
      <c r="K38" s="686"/>
      <c r="L38" s="686"/>
      <c r="M38" s="686"/>
    </row>
    <row r="39" spans="1:13" ht="17.25" customHeight="1">
      <c r="A39" s="692"/>
      <c r="B39" s="692"/>
      <c r="C39" s="686"/>
      <c r="D39" s="686"/>
      <c r="E39" s="686"/>
      <c r="F39" s="686"/>
      <c r="G39" s="686"/>
      <c r="H39" s="686"/>
      <c r="I39" s="692"/>
      <c r="J39" s="692"/>
      <c r="K39" s="686"/>
      <c r="L39" s="686"/>
      <c r="M39" s="686"/>
    </row>
    <row r="40" spans="1:13" ht="17.25" customHeight="1">
      <c r="A40" s="692"/>
      <c r="B40" s="692"/>
      <c r="C40" s="686"/>
      <c r="D40" s="686"/>
      <c r="E40" s="686"/>
      <c r="F40" s="686"/>
      <c r="G40" s="686"/>
      <c r="H40" s="686"/>
      <c r="I40" s="692"/>
      <c r="J40" s="692"/>
      <c r="K40" s="686"/>
      <c r="L40" s="686"/>
      <c r="M40" s="686"/>
    </row>
    <row r="41" spans="1:13" ht="15.75">
      <c r="A41" s="716"/>
      <c r="B41" s="686"/>
      <c r="C41" s="686"/>
      <c r="D41" s="686"/>
      <c r="E41" s="686"/>
      <c r="F41" s="686"/>
      <c r="G41" s="686"/>
      <c r="H41" s="686"/>
      <c r="I41" s="692"/>
      <c r="J41" s="692"/>
      <c r="K41" s="686"/>
      <c r="L41" s="686"/>
      <c r="M41" s="686"/>
    </row>
    <row r="42" spans="1:13" ht="15.75">
      <c r="A42" s="716"/>
      <c r="B42" s="686"/>
      <c r="C42" s="686"/>
      <c r="D42" s="686"/>
      <c r="E42" s="686"/>
      <c r="F42" s="686"/>
      <c r="G42" s="686"/>
      <c r="H42" s="686"/>
      <c r="I42" s="696"/>
      <c r="J42" s="696"/>
      <c r="K42" s="686"/>
      <c r="L42" s="686"/>
      <c r="M42" s="686"/>
    </row>
    <row r="43" spans="1:13" ht="15.75">
      <c r="A43" s="716"/>
      <c r="B43" s="692"/>
      <c r="C43" s="692"/>
      <c r="D43" s="692"/>
      <c r="E43" s="692"/>
      <c r="F43" s="692"/>
      <c r="G43" s="696"/>
      <c r="H43" s="696"/>
      <c r="I43" s="686"/>
      <c r="J43" s="686"/>
      <c r="K43" s="686"/>
      <c r="L43" s="686"/>
      <c r="M43" s="686"/>
    </row>
    <row r="44" spans="1:13" ht="15.75">
      <c r="A44" s="716"/>
      <c r="B44" s="692"/>
      <c r="C44" s="692"/>
      <c r="D44" s="692"/>
      <c r="E44" s="692"/>
      <c r="F44" s="692"/>
      <c r="G44" s="696"/>
      <c r="H44" s="696"/>
      <c r="I44" s="686"/>
      <c r="J44" s="686"/>
      <c r="K44" s="686"/>
      <c r="L44" s="686"/>
      <c r="M44" s="686"/>
    </row>
    <row r="45" spans="1:13" ht="15.75">
      <c r="A45" s="716"/>
      <c r="B45" s="692"/>
      <c r="C45" s="692"/>
      <c r="D45" s="692"/>
      <c r="E45" s="692"/>
      <c r="F45" s="692"/>
      <c r="G45" s="696"/>
      <c r="H45" s="696"/>
      <c r="I45" s="686"/>
      <c r="J45" s="686"/>
      <c r="K45" s="686"/>
      <c r="L45" s="686"/>
      <c r="M45" s="686"/>
    </row>
    <row r="46" spans="1:13" ht="15.75">
      <c r="A46" s="716"/>
      <c r="B46" s="692"/>
      <c r="C46" s="692"/>
      <c r="D46" s="692"/>
      <c r="E46" s="692"/>
      <c r="F46" s="692"/>
      <c r="G46" s="696"/>
      <c r="H46" s="696"/>
      <c r="I46" s="686"/>
      <c r="J46" s="686"/>
      <c r="K46" s="686"/>
      <c r="L46" s="686"/>
      <c r="M46" s="686"/>
    </row>
    <row r="47" spans="1:13" ht="15.75">
      <c r="A47" s="716"/>
      <c r="B47" s="692"/>
      <c r="C47" s="692"/>
      <c r="D47" s="692"/>
      <c r="E47" s="692"/>
      <c r="F47" s="692"/>
      <c r="G47" s="696"/>
      <c r="H47" s="696"/>
      <c r="I47" s="686"/>
      <c r="J47" s="686"/>
      <c r="K47" s="686"/>
      <c r="L47" s="686"/>
      <c r="M47" s="686"/>
    </row>
    <row r="48" spans="1:13" ht="15.75">
      <c r="A48" s="716"/>
      <c r="B48" s="686"/>
      <c r="C48" s="686"/>
      <c r="D48" s="686"/>
      <c r="E48" s="686"/>
      <c r="F48" s="686"/>
      <c r="G48" s="686"/>
      <c r="H48" s="686"/>
      <c r="I48" s="686"/>
      <c r="J48" s="686"/>
      <c r="K48" s="686"/>
      <c r="L48" s="686"/>
      <c r="M48" s="686"/>
    </row>
    <row r="49" spans="1:13" ht="15.75">
      <c r="A49" s="716"/>
      <c r="B49" s="686"/>
      <c r="C49" s="686"/>
      <c r="D49" s="686"/>
      <c r="E49" s="686"/>
      <c r="F49" s="686"/>
      <c r="G49" s="686"/>
      <c r="H49" s="686"/>
      <c r="I49" s="686"/>
      <c r="J49" s="686"/>
      <c r="K49" s="686"/>
      <c r="L49" s="686"/>
      <c r="M49" s="686"/>
    </row>
    <row r="50" spans="1:13" ht="15.75">
      <c r="A50" s="716"/>
      <c r="B50" s="686"/>
      <c r="C50" s="686"/>
      <c r="D50" s="686"/>
      <c r="E50" s="686"/>
      <c r="F50" s="686"/>
      <c r="G50" s="686"/>
      <c r="H50" s="686"/>
      <c r="I50" s="686"/>
      <c r="J50" s="686"/>
      <c r="K50" s="686"/>
      <c r="L50" s="686"/>
      <c r="M50" s="686"/>
    </row>
    <row r="51" spans="1:13" ht="15.75">
      <c r="A51" s="716"/>
      <c r="B51" s="686"/>
      <c r="C51" s="686"/>
      <c r="D51" s="686"/>
      <c r="E51" s="686"/>
      <c r="F51" s="686"/>
      <c r="G51" s="686"/>
      <c r="H51" s="686"/>
      <c r="I51" s="686"/>
      <c r="J51" s="686"/>
      <c r="K51" s="686"/>
      <c r="L51" s="686"/>
      <c r="M51" s="686"/>
    </row>
    <row r="52" spans="1:13" ht="15.75">
      <c r="A52" s="716"/>
      <c r="B52" s="686"/>
      <c r="C52" s="686"/>
      <c r="D52" s="686"/>
      <c r="E52" s="686"/>
      <c r="F52" s="686"/>
      <c r="G52" s="686"/>
      <c r="H52" s="686"/>
      <c r="I52" s="686"/>
      <c r="J52" s="686"/>
      <c r="K52" s="686"/>
      <c r="L52" s="686"/>
      <c r="M52" s="686"/>
    </row>
    <row r="53" spans="1:13" ht="15.75">
      <c r="A53" s="716"/>
      <c r="B53" s="686"/>
      <c r="C53" s="686"/>
      <c r="D53" s="686"/>
      <c r="E53" s="686"/>
      <c r="F53" s="686"/>
      <c r="G53" s="686"/>
      <c r="H53" s="686"/>
      <c r="I53" s="686"/>
      <c r="J53" s="686"/>
      <c r="K53" s="686"/>
      <c r="L53" s="686"/>
      <c r="M53" s="686"/>
    </row>
    <row r="54" spans="1:13" ht="15.75">
      <c r="A54" s="716"/>
      <c r="B54" s="686"/>
      <c r="C54" s="686"/>
      <c r="D54" s="686"/>
      <c r="E54" s="686"/>
      <c r="F54" s="686"/>
      <c r="G54" s="686"/>
      <c r="H54" s="686"/>
      <c r="I54" s="686"/>
      <c r="J54" s="686"/>
      <c r="K54" s="686"/>
      <c r="L54" s="686"/>
      <c r="M54" s="686"/>
    </row>
    <row r="55" spans="1:13" ht="15.75">
      <c r="A55" s="716"/>
      <c r="B55" s="686"/>
      <c r="C55" s="686"/>
      <c r="D55" s="686"/>
      <c r="E55" s="686"/>
      <c r="F55" s="686"/>
      <c r="G55" s="686"/>
      <c r="H55" s="686"/>
      <c r="I55" s="686"/>
      <c r="J55" s="686"/>
      <c r="K55" s="686"/>
      <c r="L55" s="686"/>
      <c r="M55" s="686"/>
    </row>
    <row r="56" spans="1:13" ht="15.75">
      <c r="A56" s="716"/>
      <c r="B56" s="686"/>
      <c r="C56" s="686"/>
      <c r="D56" s="686"/>
      <c r="E56" s="686"/>
      <c r="F56" s="686"/>
      <c r="G56" s="686"/>
      <c r="H56" s="686"/>
      <c r="I56" s="686"/>
      <c r="J56" s="686"/>
      <c r="K56" s="686"/>
      <c r="L56" s="686"/>
      <c r="M56" s="686"/>
    </row>
    <row r="57" spans="1:13" ht="15.75">
      <c r="A57" s="716"/>
      <c r="B57" s="686"/>
      <c r="C57" s="686"/>
      <c r="D57" s="686"/>
      <c r="E57" s="686"/>
      <c r="F57" s="686"/>
      <c r="G57" s="686"/>
      <c r="H57" s="686"/>
      <c r="I57" s="686"/>
      <c r="J57" s="686"/>
      <c r="K57" s="686"/>
      <c r="L57" s="686"/>
      <c r="M57" s="686"/>
    </row>
    <row r="58" spans="1:13" ht="15.75">
      <c r="A58" s="716"/>
      <c r="B58" s="686"/>
      <c r="C58" s="686"/>
      <c r="D58" s="686"/>
      <c r="E58" s="686"/>
      <c r="F58" s="686"/>
      <c r="G58" s="686"/>
      <c r="H58" s="686"/>
      <c r="I58" s="686"/>
      <c r="J58" s="686"/>
      <c r="K58" s="686"/>
      <c r="L58" s="686"/>
      <c r="M58" s="686"/>
    </row>
    <row r="59" spans="1:13" ht="15.75">
      <c r="A59" s="716"/>
      <c r="B59" s="686"/>
      <c r="C59" s="686"/>
      <c r="D59" s="686"/>
      <c r="E59" s="686"/>
      <c r="F59" s="686"/>
      <c r="G59" s="686"/>
      <c r="H59" s="686"/>
      <c r="I59" s="686"/>
      <c r="J59" s="686"/>
      <c r="K59" s="686"/>
      <c r="L59" s="686"/>
      <c r="M59" s="686"/>
    </row>
    <row r="60" spans="1:13" ht="15.75">
      <c r="A60" s="716"/>
      <c r="B60" s="686"/>
      <c r="C60" s="686"/>
      <c r="D60" s="686"/>
      <c r="E60" s="686"/>
      <c r="F60" s="686"/>
      <c r="G60" s="686"/>
      <c r="H60" s="686"/>
      <c r="I60" s="686"/>
      <c r="J60" s="686"/>
      <c r="K60" s="686"/>
      <c r="L60" s="686"/>
      <c r="M60" s="686"/>
    </row>
    <row r="61" spans="1:13" ht="15.75">
      <c r="A61" s="716"/>
      <c r="B61" s="686"/>
      <c r="C61" s="686"/>
      <c r="D61" s="686"/>
      <c r="E61" s="686"/>
      <c r="F61" s="686"/>
      <c r="G61" s="686"/>
      <c r="H61" s="686"/>
      <c r="I61" s="686"/>
      <c r="J61" s="686"/>
      <c r="K61" s="686"/>
      <c r="L61" s="686"/>
      <c r="M61" s="686"/>
    </row>
    <row r="62" spans="1:13" ht="15.75">
      <c r="A62" s="716"/>
      <c r="B62" s="686"/>
      <c r="C62" s="686"/>
      <c r="D62" s="686"/>
      <c r="E62" s="686"/>
      <c r="F62" s="686"/>
      <c r="G62" s="686"/>
      <c r="H62" s="686"/>
      <c r="I62" s="686"/>
      <c r="J62" s="686"/>
      <c r="K62" s="686"/>
      <c r="L62" s="686"/>
      <c r="M62" s="686"/>
    </row>
    <row r="63" spans="1:13" ht="15.75">
      <c r="A63" s="716"/>
      <c r="B63" s="686"/>
      <c r="C63" s="686"/>
      <c r="D63" s="686"/>
      <c r="E63" s="686"/>
      <c r="F63" s="686"/>
      <c r="G63" s="686"/>
      <c r="H63" s="686"/>
      <c r="I63" s="686"/>
      <c r="J63" s="686"/>
      <c r="K63" s="686"/>
      <c r="L63" s="686"/>
      <c r="M63" s="686"/>
    </row>
    <row r="64" spans="1:13" ht="15.75">
      <c r="A64" s="716"/>
      <c r="B64" s="686"/>
      <c r="C64" s="686"/>
      <c r="D64" s="686"/>
      <c r="E64" s="686"/>
      <c r="F64" s="686"/>
      <c r="G64" s="686"/>
      <c r="H64" s="686"/>
      <c r="I64" s="686"/>
      <c r="J64" s="686"/>
      <c r="K64" s="686"/>
      <c r="L64" s="686"/>
      <c r="M64" s="686"/>
    </row>
    <row r="65" spans="1:13" ht="15.75">
      <c r="A65" s="716"/>
      <c r="B65" s="686"/>
      <c r="C65" s="686"/>
      <c r="D65" s="686"/>
      <c r="E65" s="686"/>
      <c r="F65" s="686"/>
      <c r="G65" s="686"/>
      <c r="H65" s="686"/>
      <c r="I65" s="686"/>
      <c r="J65" s="686"/>
      <c r="K65" s="686"/>
      <c r="L65" s="686"/>
      <c r="M65" s="686"/>
    </row>
  </sheetData>
  <sheetProtection sheet="1"/>
  <mergeCells count="24">
    <mergeCell ref="A10:B10"/>
    <mergeCell ref="K7:K9"/>
    <mergeCell ref="L7:L9"/>
    <mergeCell ref="M7:M9"/>
    <mergeCell ref="A6:B9"/>
    <mergeCell ref="C6:C9"/>
    <mergeCell ref="J7:J9"/>
    <mergeCell ref="N7:N9"/>
    <mergeCell ref="E8:E9"/>
    <mergeCell ref="F8:G8"/>
    <mergeCell ref="L4:N4"/>
    <mergeCell ref="L5:N5"/>
    <mergeCell ref="D6:N6"/>
    <mergeCell ref="D7:D9"/>
    <mergeCell ref="E7:G7"/>
    <mergeCell ref="H7:H9"/>
    <mergeCell ref="I7:I9"/>
    <mergeCell ref="D3:K3"/>
    <mergeCell ref="L3:N3"/>
    <mergeCell ref="A1:B1"/>
    <mergeCell ref="D1:K1"/>
    <mergeCell ref="L1:N1"/>
    <mergeCell ref="D2:K2"/>
    <mergeCell ref="L2:N2"/>
  </mergeCell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19"/>
  </sheetPr>
  <dimension ref="A1:S83"/>
  <sheetViews>
    <sheetView showZeros="0" zoomScale="85" zoomScaleNormal="85" zoomScaleSheetLayoutView="85" zoomScalePageLayoutView="0" workbookViewId="0" topLeftCell="A10">
      <selection activeCell="I12" sqref="I12"/>
    </sheetView>
  </sheetViews>
  <sheetFormatPr defaultColWidth="9.00390625" defaultRowHeight="15.75"/>
  <cols>
    <col min="1" max="1" width="3.50390625" style="733" customWidth="1"/>
    <col min="2" max="2" width="19.75390625" style="733" customWidth="1"/>
    <col min="3" max="3" width="8.00390625" style="733" customWidth="1"/>
    <col min="4" max="4" width="6.75390625" style="733" customWidth="1"/>
    <col min="5" max="5" width="6.625" style="733" customWidth="1"/>
    <col min="6" max="6" width="6.50390625" style="733" customWidth="1"/>
    <col min="7" max="7" width="5.625" style="733" customWidth="1"/>
    <col min="8" max="8" width="6.875" style="733" customWidth="1"/>
    <col min="9" max="9" width="7.00390625" style="733" customWidth="1"/>
    <col min="10" max="11" width="6.25390625" style="733" customWidth="1"/>
    <col min="12" max="12" width="5.75390625" style="733" customWidth="1"/>
    <col min="13" max="14" width="5.875" style="733" customWidth="1"/>
    <col min="15" max="15" width="6.125" style="733" customWidth="1"/>
    <col min="16" max="16" width="5.25390625" style="733" customWidth="1"/>
    <col min="17" max="17" width="6.875" style="733" customWidth="1"/>
    <col min="18" max="18" width="7.375" style="733" customWidth="1"/>
    <col min="19" max="19" width="7.625" style="733" customWidth="1"/>
    <col min="20" max="16384" width="9.00390625" style="733" customWidth="1"/>
  </cols>
  <sheetData>
    <row r="1" spans="1:19" ht="20.25" customHeight="1">
      <c r="A1" s="732" t="s">
        <v>34</v>
      </c>
      <c r="B1" s="732"/>
      <c r="C1" s="732"/>
      <c r="E1" s="1299" t="s">
        <v>83</v>
      </c>
      <c r="F1" s="1299"/>
      <c r="G1" s="1299"/>
      <c r="H1" s="1299"/>
      <c r="I1" s="1299"/>
      <c r="J1" s="1299"/>
      <c r="K1" s="1299"/>
      <c r="L1" s="1299"/>
      <c r="M1" s="1299"/>
      <c r="N1" s="1299"/>
      <c r="O1" s="1299"/>
      <c r="P1" s="734" t="s">
        <v>576</v>
      </c>
      <c r="Q1" s="734"/>
      <c r="R1" s="734"/>
      <c r="S1" s="734"/>
    </row>
    <row r="2" spans="1:19" ht="17.25" customHeight="1">
      <c r="A2" s="1304" t="s">
        <v>343</v>
      </c>
      <c r="B2" s="1304"/>
      <c r="C2" s="1304"/>
      <c r="D2" s="1304"/>
      <c r="E2" s="1300" t="s">
        <v>42</v>
      </c>
      <c r="F2" s="1300"/>
      <c r="G2" s="1300"/>
      <c r="H2" s="1300"/>
      <c r="I2" s="1300"/>
      <c r="J2" s="1300"/>
      <c r="K2" s="1300"/>
      <c r="L2" s="1300"/>
      <c r="M2" s="1300"/>
      <c r="N2" s="1300"/>
      <c r="O2" s="1300"/>
      <c r="P2" s="1303" t="str">
        <f>'Thong tin'!B4</f>
        <v>CTHADS tỉnh Bình Phước</v>
      </c>
      <c r="Q2" s="1303"/>
      <c r="R2" s="1303"/>
      <c r="S2" s="1303"/>
    </row>
    <row r="3" spans="1:19" ht="19.5" customHeight="1">
      <c r="A3" s="1304" t="s">
        <v>344</v>
      </c>
      <c r="B3" s="1304"/>
      <c r="C3" s="1304"/>
      <c r="D3" s="1304"/>
      <c r="E3" s="1301" t="str">
        <f>'Thong tin'!B3</f>
        <v>9 tháng / năm 2018</v>
      </c>
      <c r="F3" s="1301"/>
      <c r="G3" s="1301"/>
      <c r="H3" s="1301"/>
      <c r="I3" s="1301"/>
      <c r="J3" s="1301"/>
      <c r="K3" s="1301"/>
      <c r="L3" s="1301"/>
      <c r="M3" s="1301"/>
      <c r="N3" s="1301"/>
      <c r="O3" s="1301"/>
      <c r="P3" s="734" t="s">
        <v>577</v>
      </c>
      <c r="Q3" s="732"/>
      <c r="R3" s="734"/>
      <c r="S3" s="734"/>
    </row>
    <row r="4" spans="1:19" ht="14.25" customHeight="1">
      <c r="A4" s="735" t="s">
        <v>216</v>
      </c>
      <c r="B4" s="732"/>
      <c r="C4" s="732"/>
      <c r="D4" s="732"/>
      <c r="E4" s="732"/>
      <c r="F4" s="732"/>
      <c r="G4" s="732"/>
      <c r="H4" s="732"/>
      <c r="I4" s="732"/>
      <c r="J4" s="732"/>
      <c r="K4" s="732"/>
      <c r="L4" s="732"/>
      <c r="M4" s="732"/>
      <c r="N4" s="736"/>
      <c r="O4" s="736"/>
      <c r="P4" s="1298" t="s">
        <v>411</v>
      </c>
      <c r="Q4" s="1298"/>
      <c r="R4" s="1298"/>
      <c r="S4" s="1298"/>
    </row>
    <row r="5" spans="2:19" ht="21.75" customHeight="1">
      <c r="B5" s="737"/>
      <c r="C5" s="737"/>
      <c r="Q5" s="738" t="s">
        <v>342</v>
      </c>
      <c r="R5" s="739"/>
      <c r="S5" s="739"/>
    </row>
    <row r="6" spans="1:19" ht="19.5" customHeight="1">
      <c r="A6" s="1290" t="s">
        <v>72</v>
      </c>
      <c r="B6" s="1290"/>
      <c r="C6" s="1289" t="s">
        <v>217</v>
      </c>
      <c r="D6" s="1289"/>
      <c r="E6" s="1289"/>
      <c r="F6" s="1295" t="s">
        <v>134</v>
      </c>
      <c r="G6" s="1295" t="s">
        <v>218</v>
      </c>
      <c r="H6" s="1302" t="s">
        <v>137</v>
      </c>
      <c r="I6" s="1302"/>
      <c r="J6" s="1302"/>
      <c r="K6" s="1302"/>
      <c r="L6" s="1302"/>
      <c r="M6" s="1302"/>
      <c r="N6" s="1302"/>
      <c r="O6" s="1302"/>
      <c r="P6" s="1302"/>
      <c r="Q6" s="1302"/>
      <c r="R6" s="1289" t="s">
        <v>353</v>
      </c>
      <c r="S6" s="1289" t="s">
        <v>579</v>
      </c>
    </row>
    <row r="7" spans="1:19" s="734" customFormat="1" ht="27" customHeight="1">
      <c r="A7" s="1290"/>
      <c r="B7" s="1290"/>
      <c r="C7" s="1289" t="s">
        <v>51</v>
      </c>
      <c r="D7" s="1294" t="s">
        <v>7</v>
      </c>
      <c r="E7" s="1294"/>
      <c r="F7" s="1295"/>
      <c r="G7" s="1295"/>
      <c r="H7" s="1295" t="s">
        <v>137</v>
      </c>
      <c r="I7" s="1289" t="s">
        <v>138</v>
      </c>
      <c r="J7" s="1289"/>
      <c r="K7" s="1289"/>
      <c r="L7" s="1289"/>
      <c r="M7" s="1289"/>
      <c r="N7" s="1289"/>
      <c r="O7" s="1289"/>
      <c r="P7" s="1289"/>
      <c r="Q7" s="1295" t="s">
        <v>151</v>
      </c>
      <c r="R7" s="1289"/>
      <c r="S7" s="1289"/>
    </row>
    <row r="8" spans="1:19" ht="21.75" customHeight="1">
      <c r="A8" s="1290"/>
      <c r="B8" s="1290"/>
      <c r="C8" s="1289"/>
      <c r="D8" s="1294" t="s">
        <v>220</v>
      </c>
      <c r="E8" s="1294" t="s">
        <v>221</v>
      </c>
      <c r="F8" s="1295"/>
      <c r="G8" s="1295"/>
      <c r="H8" s="1295"/>
      <c r="I8" s="1295" t="s">
        <v>578</v>
      </c>
      <c r="J8" s="1294" t="s">
        <v>7</v>
      </c>
      <c r="K8" s="1294"/>
      <c r="L8" s="1294"/>
      <c r="M8" s="1294"/>
      <c r="N8" s="1294"/>
      <c r="O8" s="1294"/>
      <c r="P8" s="1294"/>
      <c r="Q8" s="1295"/>
      <c r="R8" s="1289"/>
      <c r="S8" s="1289"/>
    </row>
    <row r="9" spans="1:19" ht="84" customHeight="1">
      <c r="A9" s="1290"/>
      <c r="B9" s="1290"/>
      <c r="C9" s="1289"/>
      <c r="D9" s="1294"/>
      <c r="E9" s="1294"/>
      <c r="F9" s="1295"/>
      <c r="G9" s="1295"/>
      <c r="H9" s="1295"/>
      <c r="I9" s="1295"/>
      <c r="J9" s="740" t="s">
        <v>222</v>
      </c>
      <c r="K9" s="740" t="s">
        <v>223</v>
      </c>
      <c r="L9" s="741" t="s">
        <v>142</v>
      </c>
      <c r="M9" s="741" t="s">
        <v>224</v>
      </c>
      <c r="N9" s="741" t="s">
        <v>146</v>
      </c>
      <c r="O9" s="741" t="s">
        <v>354</v>
      </c>
      <c r="P9" s="741" t="s">
        <v>150</v>
      </c>
      <c r="Q9" s="1295"/>
      <c r="R9" s="1289"/>
      <c r="S9" s="1289"/>
    </row>
    <row r="10" spans="1:19" ht="22.5" customHeight="1">
      <c r="A10" s="1291" t="s">
        <v>6</v>
      </c>
      <c r="B10" s="1292"/>
      <c r="C10" s="742">
        <v>1</v>
      </c>
      <c r="D10" s="742">
        <v>2</v>
      </c>
      <c r="E10" s="742">
        <v>3</v>
      </c>
      <c r="F10" s="742">
        <v>4</v>
      </c>
      <c r="G10" s="742">
        <v>5</v>
      </c>
      <c r="H10" s="742">
        <v>6</v>
      </c>
      <c r="I10" s="742">
        <v>7</v>
      </c>
      <c r="J10" s="742">
        <v>8</v>
      </c>
      <c r="K10" s="742">
        <v>9</v>
      </c>
      <c r="L10" s="742">
        <v>10</v>
      </c>
      <c r="M10" s="742">
        <v>11</v>
      </c>
      <c r="N10" s="742">
        <v>12</v>
      </c>
      <c r="O10" s="742">
        <v>13</v>
      </c>
      <c r="P10" s="742">
        <v>14</v>
      </c>
      <c r="Q10" s="742">
        <v>15</v>
      </c>
      <c r="R10" s="742">
        <v>16</v>
      </c>
      <c r="S10" s="743">
        <v>17</v>
      </c>
    </row>
    <row r="11" spans="1:19" ht="18.75" customHeight="1">
      <c r="A11" s="1296" t="s">
        <v>662</v>
      </c>
      <c r="B11" s="1297"/>
      <c r="C11" s="769">
        <f aca="true" t="shared" si="0" ref="C11:R11">C12+C21</f>
        <v>14210</v>
      </c>
      <c r="D11" s="769">
        <f t="shared" si="0"/>
        <v>5713</v>
      </c>
      <c r="E11" s="769">
        <f t="shared" si="0"/>
        <v>8497</v>
      </c>
      <c r="F11" s="769">
        <f t="shared" si="0"/>
        <v>224</v>
      </c>
      <c r="G11" s="769">
        <f t="shared" si="0"/>
        <v>0</v>
      </c>
      <c r="H11" s="769">
        <f t="shared" si="0"/>
        <v>13986</v>
      </c>
      <c r="I11" s="769">
        <f t="shared" si="0"/>
        <v>10825</v>
      </c>
      <c r="J11" s="769">
        <f t="shared" si="0"/>
        <v>6147</v>
      </c>
      <c r="K11" s="769">
        <f t="shared" si="0"/>
        <v>274</v>
      </c>
      <c r="L11" s="769">
        <f t="shared" si="0"/>
        <v>4295</v>
      </c>
      <c r="M11" s="769">
        <f t="shared" si="0"/>
        <v>85</v>
      </c>
      <c r="N11" s="769">
        <f t="shared" si="0"/>
        <v>9</v>
      </c>
      <c r="O11" s="769">
        <f t="shared" si="0"/>
        <v>0</v>
      </c>
      <c r="P11" s="769">
        <f t="shared" si="0"/>
        <v>15</v>
      </c>
      <c r="Q11" s="769">
        <f t="shared" si="0"/>
        <v>3161</v>
      </c>
      <c r="R11" s="769">
        <f t="shared" si="0"/>
        <v>7565</v>
      </c>
      <c r="S11" s="770">
        <f>(J11+K11)/I11</f>
        <v>0.5931639722863742</v>
      </c>
    </row>
    <row r="12" spans="1:19" ht="18.75" customHeight="1">
      <c r="A12" s="745" t="s">
        <v>0</v>
      </c>
      <c r="B12" s="746" t="s">
        <v>98</v>
      </c>
      <c r="C12" s="771">
        <f aca="true" t="shared" si="1" ref="C12:R12">SUM(C13:C20)</f>
        <v>272</v>
      </c>
      <c r="D12" s="771">
        <f t="shared" si="1"/>
        <v>115</v>
      </c>
      <c r="E12" s="771">
        <f t="shared" si="1"/>
        <v>157</v>
      </c>
      <c r="F12" s="771">
        <f t="shared" si="1"/>
        <v>10</v>
      </c>
      <c r="G12" s="771">
        <f t="shared" si="1"/>
        <v>0</v>
      </c>
      <c r="H12" s="771">
        <f t="shared" si="1"/>
        <v>262</v>
      </c>
      <c r="I12" s="771">
        <f t="shared" si="1"/>
        <v>184</v>
      </c>
      <c r="J12" s="771">
        <f t="shared" si="1"/>
        <v>100</v>
      </c>
      <c r="K12" s="771">
        <f t="shared" si="1"/>
        <v>4</v>
      </c>
      <c r="L12" s="771">
        <f t="shared" si="1"/>
        <v>80</v>
      </c>
      <c r="M12" s="771">
        <f t="shared" si="1"/>
        <v>0</v>
      </c>
      <c r="N12" s="771">
        <f t="shared" si="1"/>
        <v>0</v>
      </c>
      <c r="O12" s="771">
        <f t="shared" si="1"/>
        <v>0</v>
      </c>
      <c r="P12" s="771">
        <f t="shared" si="1"/>
        <v>0</v>
      </c>
      <c r="Q12" s="771">
        <f t="shared" si="1"/>
        <v>78</v>
      </c>
      <c r="R12" s="771">
        <f t="shared" si="1"/>
        <v>158</v>
      </c>
      <c r="S12" s="770">
        <f aca="true" t="shared" si="2" ref="S12:S72">(J12+K12)/I12</f>
        <v>0.5652173913043478</v>
      </c>
    </row>
    <row r="13" spans="1:19" ht="18.75" customHeight="1">
      <c r="A13" s="784">
        <v>1</v>
      </c>
      <c r="B13" s="653" t="s">
        <v>661</v>
      </c>
      <c r="C13" s="771">
        <f aca="true" t="shared" si="3" ref="C13:C20">IF((D13+E13)-(F13+G13)=H13,(D13+E13),"Sai")</f>
        <v>17</v>
      </c>
      <c r="D13" s="747">
        <v>0</v>
      </c>
      <c r="E13" s="747">
        <v>17</v>
      </c>
      <c r="F13" s="747">
        <v>0</v>
      </c>
      <c r="G13" s="747">
        <v>0</v>
      </c>
      <c r="H13" s="771">
        <f>I13+Q13</f>
        <v>17</v>
      </c>
      <c r="I13" s="771">
        <f>SUM(J13:P13)</f>
        <v>17</v>
      </c>
      <c r="J13" s="747">
        <v>17</v>
      </c>
      <c r="K13" s="747">
        <v>0</v>
      </c>
      <c r="L13" s="747">
        <v>0</v>
      </c>
      <c r="M13" s="747">
        <v>0</v>
      </c>
      <c r="N13" s="747">
        <v>0</v>
      </c>
      <c r="O13" s="747">
        <v>0</v>
      </c>
      <c r="P13" s="747">
        <v>0</v>
      </c>
      <c r="Q13" s="747">
        <v>0</v>
      </c>
      <c r="R13" s="778">
        <f>L13+M13+N13+O13+P13+Q13</f>
        <v>0</v>
      </c>
      <c r="S13" s="744">
        <f t="shared" si="2"/>
        <v>1</v>
      </c>
    </row>
    <row r="14" spans="1:19" ht="18.75" customHeight="1">
      <c r="A14" s="784">
        <v>2</v>
      </c>
      <c r="B14" s="653" t="s">
        <v>663</v>
      </c>
      <c r="C14" s="771">
        <f t="shared" si="3"/>
        <v>6</v>
      </c>
      <c r="D14" s="747">
        <v>5</v>
      </c>
      <c r="E14" s="747">
        <v>1</v>
      </c>
      <c r="F14" s="747">
        <v>0</v>
      </c>
      <c r="G14" s="747">
        <v>0</v>
      </c>
      <c r="H14" s="771">
        <f aca="true" t="shared" si="4" ref="H14:H68">I14+Q14</f>
        <v>6</v>
      </c>
      <c r="I14" s="771">
        <f aca="true" t="shared" si="5" ref="I14:I68">SUM(J14:P14)</f>
        <v>5</v>
      </c>
      <c r="J14" s="747">
        <v>1</v>
      </c>
      <c r="K14" s="747">
        <v>0</v>
      </c>
      <c r="L14" s="747">
        <v>4</v>
      </c>
      <c r="M14" s="747">
        <v>0</v>
      </c>
      <c r="N14" s="747">
        <v>0</v>
      </c>
      <c r="O14" s="747">
        <v>0</v>
      </c>
      <c r="P14" s="747">
        <v>0</v>
      </c>
      <c r="Q14" s="747">
        <v>1</v>
      </c>
      <c r="R14" s="778">
        <f aca="true" t="shared" si="6" ref="R14:R68">L14+M14+N14+O14+P14+Q14</f>
        <v>5</v>
      </c>
      <c r="S14" s="744">
        <f t="shared" si="2"/>
        <v>0.2</v>
      </c>
    </row>
    <row r="15" spans="1:19" ht="18.75" customHeight="1">
      <c r="A15" s="784">
        <v>3</v>
      </c>
      <c r="B15" s="653" t="s">
        <v>664</v>
      </c>
      <c r="C15" s="771">
        <f t="shared" si="3"/>
        <v>48</v>
      </c>
      <c r="D15" s="747">
        <v>23</v>
      </c>
      <c r="E15" s="747">
        <v>25</v>
      </c>
      <c r="F15" s="747">
        <v>1</v>
      </c>
      <c r="G15" s="747">
        <v>0</v>
      </c>
      <c r="H15" s="771">
        <f>I15+Q15</f>
        <v>47</v>
      </c>
      <c r="I15" s="771">
        <f>SUM(J15:P15)</f>
        <v>29</v>
      </c>
      <c r="J15" s="747">
        <v>19</v>
      </c>
      <c r="K15" s="747">
        <v>0</v>
      </c>
      <c r="L15" s="747">
        <v>10</v>
      </c>
      <c r="M15" s="747">
        <v>0</v>
      </c>
      <c r="N15" s="747">
        <v>0</v>
      </c>
      <c r="O15" s="747">
        <v>0</v>
      </c>
      <c r="P15" s="747">
        <v>0</v>
      </c>
      <c r="Q15" s="747">
        <v>18</v>
      </c>
      <c r="R15" s="778">
        <f>L15+M15+N15+O15+P15+Q15</f>
        <v>28</v>
      </c>
      <c r="S15" s="744">
        <f t="shared" si="2"/>
        <v>0.6551724137931034</v>
      </c>
    </row>
    <row r="16" spans="1:19" ht="18.75" customHeight="1">
      <c r="A16" s="784">
        <v>4</v>
      </c>
      <c r="B16" s="653" t="s">
        <v>665</v>
      </c>
      <c r="C16" s="771">
        <f t="shared" si="3"/>
        <v>19</v>
      </c>
      <c r="D16" s="747">
        <v>11</v>
      </c>
      <c r="E16" s="747">
        <v>8</v>
      </c>
      <c r="F16" s="747">
        <v>2</v>
      </c>
      <c r="G16" s="747">
        <v>0</v>
      </c>
      <c r="H16" s="771">
        <f>I16+Q16</f>
        <v>17</v>
      </c>
      <c r="I16" s="771">
        <f>SUM(J16:P16)</f>
        <v>9</v>
      </c>
      <c r="J16" s="747">
        <v>3</v>
      </c>
      <c r="K16" s="747">
        <v>1</v>
      </c>
      <c r="L16" s="747">
        <v>5</v>
      </c>
      <c r="M16" s="747">
        <v>0</v>
      </c>
      <c r="N16" s="747">
        <v>0</v>
      </c>
      <c r="O16" s="747">
        <v>0</v>
      </c>
      <c r="P16" s="747">
        <v>0</v>
      </c>
      <c r="Q16" s="747">
        <v>8</v>
      </c>
      <c r="R16" s="778">
        <f>L16+M16+N16+O16+P16+Q16</f>
        <v>13</v>
      </c>
      <c r="S16" s="744">
        <f t="shared" si="2"/>
        <v>0.4444444444444444</v>
      </c>
    </row>
    <row r="17" spans="1:19" ht="18.75" customHeight="1">
      <c r="A17" s="830">
        <v>5</v>
      </c>
      <c r="B17" s="653" t="s">
        <v>735</v>
      </c>
      <c r="C17" s="771">
        <f t="shared" si="3"/>
        <v>52</v>
      </c>
      <c r="D17" s="747">
        <v>29</v>
      </c>
      <c r="E17" s="747">
        <v>23</v>
      </c>
      <c r="F17" s="747">
        <v>2</v>
      </c>
      <c r="G17" s="747">
        <v>0</v>
      </c>
      <c r="H17" s="771">
        <f>I17+Q17</f>
        <v>50</v>
      </c>
      <c r="I17" s="771">
        <f>SUM(J17:P17)</f>
        <v>31</v>
      </c>
      <c r="J17" s="747">
        <v>3</v>
      </c>
      <c r="K17" s="747">
        <v>1</v>
      </c>
      <c r="L17" s="747">
        <v>27</v>
      </c>
      <c r="M17" s="747">
        <v>0</v>
      </c>
      <c r="N17" s="747">
        <v>0</v>
      </c>
      <c r="O17" s="747">
        <v>0</v>
      </c>
      <c r="P17" s="747">
        <v>0</v>
      </c>
      <c r="Q17" s="747">
        <v>19</v>
      </c>
      <c r="R17" s="778">
        <f>L17+M17+N17+O17+P17+Q17</f>
        <v>46</v>
      </c>
      <c r="S17" s="744">
        <f t="shared" si="2"/>
        <v>0.12903225806451613</v>
      </c>
    </row>
    <row r="18" spans="1:19" ht="18.75" customHeight="1">
      <c r="A18" s="830">
        <v>6</v>
      </c>
      <c r="B18" s="755" t="s">
        <v>737</v>
      </c>
      <c r="C18" s="771">
        <f t="shared" si="3"/>
        <v>43</v>
      </c>
      <c r="D18" s="747">
        <v>19</v>
      </c>
      <c r="E18" s="747">
        <v>24</v>
      </c>
      <c r="F18" s="747">
        <v>2</v>
      </c>
      <c r="G18" s="747">
        <v>0</v>
      </c>
      <c r="H18" s="771">
        <f t="shared" si="4"/>
        <v>41</v>
      </c>
      <c r="I18" s="771">
        <f t="shared" si="5"/>
        <v>30</v>
      </c>
      <c r="J18" s="747">
        <v>15</v>
      </c>
      <c r="K18" s="747">
        <v>1</v>
      </c>
      <c r="L18" s="747">
        <v>14</v>
      </c>
      <c r="M18" s="747">
        <v>0</v>
      </c>
      <c r="N18" s="747">
        <v>0</v>
      </c>
      <c r="O18" s="747">
        <v>0</v>
      </c>
      <c r="P18" s="747">
        <v>0</v>
      </c>
      <c r="Q18" s="747">
        <v>11</v>
      </c>
      <c r="R18" s="778">
        <f t="shared" si="6"/>
        <v>25</v>
      </c>
      <c r="S18" s="744">
        <f t="shared" si="2"/>
        <v>0.5333333333333333</v>
      </c>
    </row>
    <row r="19" spans="1:19" ht="18.75" customHeight="1">
      <c r="A19" s="830">
        <v>7</v>
      </c>
      <c r="B19" s="755" t="s">
        <v>759</v>
      </c>
      <c r="C19" s="771">
        <f t="shared" si="3"/>
        <v>23</v>
      </c>
      <c r="D19" s="747">
        <v>3</v>
      </c>
      <c r="E19" s="747">
        <v>20</v>
      </c>
      <c r="F19" s="747">
        <v>0</v>
      </c>
      <c r="G19" s="747">
        <v>0</v>
      </c>
      <c r="H19" s="771">
        <f>I19+Q19</f>
        <v>23</v>
      </c>
      <c r="I19" s="771">
        <f>SUM(J19:P19)</f>
        <v>23</v>
      </c>
      <c r="J19" s="747">
        <v>12</v>
      </c>
      <c r="K19" s="747">
        <v>0</v>
      </c>
      <c r="L19" s="747">
        <v>11</v>
      </c>
      <c r="M19" s="747">
        <v>0</v>
      </c>
      <c r="N19" s="747">
        <v>0</v>
      </c>
      <c r="O19" s="747">
        <v>0</v>
      </c>
      <c r="P19" s="747">
        <v>0</v>
      </c>
      <c r="Q19" s="747">
        <v>0</v>
      </c>
      <c r="R19" s="778">
        <f>L19+M19+N19+O19+P19+Q19</f>
        <v>11</v>
      </c>
      <c r="S19" s="744">
        <f>(J19+K19)/I19</f>
        <v>0.5217391304347826</v>
      </c>
    </row>
    <row r="20" spans="1:19" ht="18.75" customHeight="1">
      <c r="A20" s="830">
        <v>8</v>
      </c>
      <c r="B20" s="755" t="s">
        <v>738</v>
      </c>
      <c r="C20" s="771">
        <f t="shared" si="3"/>
        <v>64</v>
      </c>
      <c r="D20" s="747">
        <v>25</v>
      </c>
      <c r="E20" s="747">
        <v>39</v>
      </c>
      <c r="F20" s="747">
        <v>3</v>
      </c>
      <c r="G20" s="747">
        <v>0</v>
      </c>
      <c r="H20" s="771">
        <f t="shared" si="4"/>
        <v>61</v>
      </c>
      <c r="I20" s="771">
        <f t="shared" si="5"/>
        <v>40</v>
      </c>
      <c r="J20" s="747">
        <v>30</v>
      </c>
      <c r="K20" s="747">
        <v>1</v>
      </c>
      <c r="L20" s="747">
        <v>9</v>
      </c>
      <c r="M20" s="747">
        <v>0</v>
      </c>
      <c r="N20" s="747">
        <v>0</v>
      </c>
      <c r="O20" s="747">
        <v>0</v>
      </c>
      <c r="P20" s="747">
        <v>0</v>
      </c>
      <c r="Q20" s="747">
        <v>21</v>
      </c>
      <c r="R20" s="778">
        <f t="shared" si="6"/>
        <v>30</v>
      </c>
      <c r="S20" s="744">
        <f t="shared" si="2"/>
        <v>0.775</v>
      </c>
    </row>
    <row r="21" spans="1:19" s="737" customFormat="1" ht="18.75" customHeight="1">
      <c r="A21" s="772" t="s">
        <v>1</v>
      </c>
      <c r="B21" s="773" t="s">
        <v>19</v>
      </c>
      <c r="C21" s="769">
        <f aca="true" t="shared" si="7" ref="C21:R21">C22+C28+C33+C36+C40+C47+C53+C57+C61+C65+C70</f>
        <v>13938</v>
      </c>
      <c r="D21" s="769">
        <f t="shared" si="7"/>
        <v>5598</v>
      </c>
      <c r="E21" s="769">
        <f t="shared" si="7"/>
        <v>8340</v>
      </c>
      <c r="F21" s="769">
        <f t="shared" si="7"/>
        <v>214</v>
      </c>
      <c r="G21" s="769">
        <f t="shared" si="7"/>
        <v>0</v>
      </c>
      <c r="H21" s="769">
        <f t="shared" si="7"/>
        <v>13724</v>
      </c>
      <c r="I21" s="769">
        <f t="shared" si="7"/>
        <v>10641</v>
      </c>
      <c r="J21" s="769">
        <f t="shared" si="7"/>
        <v>6047</v>
      </c>
      <c r="K21" s="769">
        <f t="shared" si="7"/>
        <v>270</v>
      </c>
      <c r="L21" s="769">
        <f t="shared" si="7"/>
        <v>4215</v>
      </c>
      <c r="M21" s="769">
        <f t="shared" si="7"/>
        <v>85</v>
      </c>
      <c r="N21" s="769">
        <f t="shared" si="7"/>
        <v>9</v>
      </c>
      <c r="O21" s="769">
        <f t="shared" si="7"/>
        <v>0</v>
      </c>
      <c r="P21" s="769">
        <f t="shared" si="7"/>
        <v>15</v>
      </c>
      <c r="Q21" s="769">
        <f t="shared" si="7"/>
        <v>3083</v>
      </c>
      <c r="R21" s="769">
        <f t="shared" si="7"/>
        <v>7407</v>
      </c>
      <c r="S21" s="770">
        <f t="shared" si="2"/>
        <v>0.5936472136077436</v>
      </c>
    </row>
    <row r="22" spans="1:19" ht="18.75" customHeight="1">
      <c r="A22" s="772">
        <v>1</v>
      </c>
      <c r="B22" s="773" t="s">
        <v>666</v>
      </c>
      <c r="C22" s="771">
        <f aca="true" t="shared" si="8" ref="C22:R22">SUM(C23:C27)</f>
        <v>1679</v>
      </c>
      <c r="D22" s="771">
        <f t="shared" si="8"/>
        <v>689</v>
      </c>
      <c r="E22" s="771">
        <f t="shared" si="8"/>
        <v>990</v>
      </c>
      <c r="F22" s="771">
        <f t="shared" si="8"/>
        <v>48</v>
      </c>
      <c r="G22" s="771">
        <f t="shared" si="8"/>
        <v>0</v>
      </c>
      <c r="H22" s="771">
        <f t="shared" si="8"/>
        <v>1631</v>
      </c>
      <c r="I22" s="771">
        <f t="shared" si="8"/>
        <v>1254</v>
      </c>
      <c r="J22" s="771">
        <f t="shared" si="8"/>
        <v>876</v>
      </c>
      <c r="K22" s="771">
        <f t="shared" si="8"/>
        <v>18</v>
      </c>
      <c r="L22" s="771">
        <f t="shared" si="8"/>
        <v>352</v>
      </c>
      <c r="M22" s="771">
        <f t="shared" si="8"/>
        <v>1</v>
      </c>
      <c r="N22" s="771">
        <f t="shared" si="8"/>
        <v>1</v>
      </c>
      <c r="O22" s="771">
        <f t="shared" si="8"/>
        <v>0</v>
      </c>
      <c r="P22" s="771">
        <f t="shared" si="8"/>
        <v>6</v>
      </c>
      <c r="Q22" s="771">
        <f t="shared" si="8"/>
        <v>377</v>
      </c>
      <c r="R22" s="771">
        <f t="shared" si="8"/>
        <v>737</v>
      </c>
      <c r="S22" s="770">
        <f t="shared" si="2"/>
        <v>0.7129186602870813</v>
      </c>
    </row>
    <row r="23" spans="1:19" ht="18.75" customHeight="1">
      <c r="A23" s="745">
        <v>1.1</v>
      </c>
      <c r="B23" s="748" t="s">
        <v>667</v>
      </c>
      <c r="C23" s="771">
        <f>IF((D23+E23)-F23=H23,(D23+E23),"Sai")</f>
        <v>36</v>
      </c>
      <c r="D23" s="808">
        <v>4</v>
      </c>
      <c r="E23" s="808">
        <v>32</v>
      </c>
      <c r="F23" s="808">
        <v>0</v>
      </c>
      <c r="G23" s="808"/>
      <c r="H23" s="771">
        <f t="shared" si="4"/>
        <v>36</v>
      </c>
      <c r="I23" s="771">
        <f t="shared" si="5"/>
        <v>36</v>
      </c>
      <c r="J23" s="808">
        <v>32</v>
      </c>
      <c r="K23" s="808">
        <v>0</v>
      </c>
      <c r="L23" s="808">
        <v>3</v>
      </c>
      <c r="M23" s="808">
        <v>1</v>
      </c>
      <c r="N23" s="808"/>
      <c r="O23" s="808"/>
      <c r="P23" s="757"/>
      <c r="Q23" s="810"/>
      <c r="R23" s="778">
        <f t="shared" si="6"/>
        <v>4</v>
      </c>
      <c r="S23" s="744">
        <f t="shared" si="2"/>
        <v>0.8888888888888888</v>
      </c>
    </row>
    <row r="24" spans="1:19" ht="18.75" customHeight="1">
      <c r="A24" s="745">
        <v>1.2</v>
      </c>
      <c r="B24" s="748" t="s">
        <v>668</v>
      </c>
      <c r="C24" s="771">
        <f>IF((D24+E24)-F24=H24,(D24+E24),"Sai")</f>
        <v>585</v>
      </c>
      <c r="D24" s="808">
        <v>191</v>
      </c>
      <c r="E24" s="808">
        <v>394</v>
      </c>
      <c r="F24" s="808">
        <v>21</v>
      </c>
      <c r="G24" s="808">
        <v>0</v>
      </c>
      <c r="H24" s="771">
        <f t="shared" si="4"/>
        <v>564</v>
      </c>
      <c r="I24" s="771">
        <f t="shared" si="5"/>
        <v>431</v>
      </c>
      <c r="J24" s="808">
        <v>327</v>
      </c>
      <c r="K24" s="808">
        <v>4</v>
      </c>
      <c r="L24" s="808">
        <v>100</v>
      </c>
      <c r="M24" s="808">
        <v>0</v>
      </c>
      <c r="N24" s="808">
        <v>0</v>
      </c>
      <c r="O24" s="808"/>
      <c r="P24" s="757"/>
      <c r="Q24" s="810">
        <v>133</v>
      </c>
      <c r="R24" s="778">
        <f t="shared" si="6"/>
        <v>233</v>
      </c>
      <c r="S24" s="744">
        <f t="shared" si="2"/>
        <v>0.7679814385150812</v>
      </c>
    </row>
    <row r="25" spans="1:19" ht="18.75" customHeight="1">
      <c r="A25" s="745">
        <v>1.3</v>
      </c>
      <c r="B25" s="748" t="s">
        <v>669</v>
      </c>
      <c r="C25" s="771">
        <f>IF((D25+E25)-F25=H25,(D25+E25),"Sai")</f>
        <v>0</v>
      </c>
      <c r="D25" s="808"/>
      <c r="E25" s="808"/>
      <c r="F25" s="808"/>
      <c r="G25" s="808"/>
      <c r="H25" s="771">
        <f t="shared" si="4"/>
        <v>0</v>
      </c>
      <c r="I25" s="771">
        <f t="shared" si="5"/>
        <v>0</v>
      </c>
      <c r="J25" s="808"/>
      <c r="K25" s="808"/>
      <c r="L25" s="808"/>
      <c r="M25" s="808"/>
      <c r="N25" s="808"/>
      <c r="O25" s="808"/>
      <c r="P25" s="757"/>
      <c r="Q25" s="810"/>
      <c r="R25" s="778">
        <f t="shared" si="6"/>
        <v>0</v>
      </c>
      <c r="S25" s="744" t="e">
        <f t="shared" si="2"/>
        <v>#DIV/0!</v>
      </c>
    </row>
    <row r="26" spans="1:19" ht="18.75" customHeight="1">
      <c r="A26" s="745">
        <v>1.4</v>
      </c>
      <c r="B26" s="748" t="s">
        <v>670</v>
      </c>
      <c r="C26" s="771">
        <f>IF((D26+E26)-F26=H26,(D26+E26),"Sai")</f>
        <v>482</v>
      </c>
      <c r="D26" s="809">
        <v>225</v>
      </c>
      <c r="E26" s="809">
        <v>257</v>
      </c>
      <c r="F26" s="809">
        <v>14</v>
      </c>
      <c r="G26" s="809"/>
      <c r="H26" s="771">
        <f t="shared" si="4"/>
        <v>468</v>
      </c>
      <c r="I26" s="771">
        <f t="shared" si="5"/>
        <v>349</v>
      </c>
      <c r="J26" s="809">
        <v>204</v>
      </c>
      <c r="K26" s="809">
        <v>6</v>
      </c>
      <c r="L26" s="809">
        <v>136</v>
      </c>
      <c r="M26" s="809"/>
      <c r="N26" s="809"/>
      <c r="O26" s="809"/>
      <c r="P26" s="811">
        <v>3</v>
      </c>
      <c r="Q26" s="812">
        <v>119</v>
      </c>
      <c r="R26" s="778">
        <f t="shared" si="6"/>
        <v>258</v>
      </c>
      <c r="S26" s="744">
        <f t="shared" si="2"/>
        <v>0.6017191977077364</v>
      </c>
    </row>
    <row r="27" spans="1:19" ht="18.75" customHeight="1">
      <c r="A27" s="749" t="s">
        <v>145</v>
      </c>
      <c r="B27" s="750" t="s">
        <v>671</v>
      </c>
      <c r="C27" s="771">
        <f>IF((D27+E27)-F27=H27,(D27+E27),"Sai")</f>
        <v>576</v>
      </c>
      <c r="D27" s="809">
        <v>269</v>
      </c>
      <c r="E27" s="809">
        <v>307</v>
      </c>
      <c r="F27" s="809">
        <v>13</v>
      </c>
      <c r="G27" s="809">
        <v>0</v>
      </c>
      <c r="H27" s="771">
        <f t="shared" si="4"/>
        <v>563</v>
      </c>
      <c r="I27" s="771">
        <f t="shared" si="5"/>
        <v>438</v>
      </c>
      <c r="J27" s="809">
        <v>313</v>
      </c>
      <c r="K27" s="809">
        <v>8</v>
      </c>
      <c r="L27" s="809">
        <v>113</v>
      </c>
      <c r="M27" s="809">
        <v>0</v>
      </c>
      <c r="N27" s="809">
        <v>1</v>
      </c>
      <c r="O27" s="809"/>
      <c r="P27" s="811">
        <v>3</v>
      </c>
      <c r="Q27" s="812">
        <v>125</v>
      </c>
      <c r="R27" s="778">
        <f t="shared" si="6"/>
        <v>242</v>
      </c>
      <c r="S27" s="744">
        <f t="shared" si="2"/>
        <v>0.7328767123287672</v>
      </c>
    </row>
    <row r="28" spans="1:19" ht="18.75" customHeight="1">
      <c r="A28" s="772">
        <v>2</v>
      </c>
      <c r="B28" s="774" t="s">
        <v>672</v>
      </c>
      <c r="C28" s="771">
        <f aca="true" t="shared" si="9" ref="C28:R28">SUM(C29:C32)</f>
        <v>1480</v>
      </c>
      <c r="D28" s="771">
        <f t="shared" si="9"/>
        <v>512</v>
      </c>
      <c r="E28" s="771">
        <f t="shared" si="9"/>
        <v>968</v>
      </c>
      <c r="F28" s="771">
        <f t="shared" si="9"/>
        <v>22</v>
      </c>
      <c r="G28" s="771">
        <f t="shared" si="9"/>
        <v>0</v>
      </c>
      <c r="H28" s="771">
        <f t="shared" si="9"/>
        <v>1458</v>
      </c>
      <c r="I28" s="771">
        <f t="shared" si="9"/>
        <v>1176</v>
      </c>
      <c r="J28" s="771">
        <f t="shared" si="9"/>
        <v>720</v>
      </c>
      <c r="K28" s="771">
        <f t="shared" si="9"/>
        <v>32</v>
      </c>
      <c r="L28" s="771">
        <f t="shared" si="9"/>
        <v>401</v>
      </c>
      <c r="M28" s="771">
        <f t="shared" si="9"/>
        <v>22</v>
      </c>
      <c r="N28" s="771">
        <f t="shared" si="9"/>
        <v>0</v>
      </c>
      <c r="O28" s="771">
        <f t="shared" si="9"/>
        <v>0</v>
      </c>
      <c r="P28" s="771">
        <f t="shared" si="9"/>
        <v>1</v>
      </c>
      <c r="Q28" s="771">
        <f t="shared" si="9"/>
        <v>282</v>
      </c>
      <c r="R28" s="771">
        <f t="shared" si="9"/>
        <v>706</v>
      </c>
      <c r="S28" s="770">
        <f t="shared" si="2"/>
        <v>0.6394557823129252</v>
      </c>
    </row>
    <row r="29" spans="1:19" ht="18.75" customHeight="1">
      <c r="A29" s="745">
        <v>2.2</v>
      </c>
      <c r="B29" s="748" t="s">
        <v>673</v>
      </c>
      <c r="C29" s="771">
        <f>IF((D29+E29)-(F29+G29)=H29,(D29+E29),"Sai")</f>
        <v>253</v>
      </c>
      <c r="D29" s="808">
        <v>42</v>
      </c>
      <c r="E29" s="808">
        <v>211</v>
      </c>
      <c r="F29" s="808">
        <v>5</v>
      </c>
      <c r="G29" s="808"/>
      <c r="H29" s="771">
        <f t="shared" si="4"/>
        <v>248</v>
      </c>
      <c r="I29" s="771">
        <f t="shared" si="5"/>
        <v>248</v>
      </c>
      <c r="J29" s="808">
        <v>173</v>
      </c>
      <c r="K29" s="808">
        <v>12</v>
      </c>
      <c r="L29" s="808">
        <v>63</v>
      </c>
      <c r="M29" s="808">
        <v>0</v>
      </c>
      <c r="N29" s="808">
        <v>0</v>
      </c>
      <c r="O29" s="808"/>
      <c r="P29" s="757">
        <v>0</v>
      </c>
      <c r="Q29" s="810">
        <v>0</v>
      </c>
      <c r="R29" s="778">
        <f t="shared" si="6"/>
        <v>63</v>
      </c>
      <c r="S29" s="744">
        <f t="shared" si="2"/>
        <v>0.7459677419354839</v>
      </c>
    </row>
    <row r="30" spans="1:19" ht="18.75" customHeight="1">
      <c r="A30" s="745">
        <v>2.3</v>
      </c>
      <c r="B30" s="748" t="s">
        <v>751</v>
      </c>
      <c r="C30" s="771">
        <f>IF((D30+E30)-(F30+G30)=H30,(D30+E30),"Sai")</f>
        <v>421</v>
      </c>
      <c r="D30" s="808">
        <v>125</v>
      </c>
      <c r="E30" s="808">
        <v>296</v>
      </c>
      <c r="F30" s="808">
        <v>11</v>
      </c>
      <c r="G30" s="808"/>
      <c r="H30" s="771">
        <f t="shared" si="4"/>
        <v>410</v>
      </c>
      <c r="I30" s="771">
        <f t="shared" si="5"/>
        <v>336</v>
      </c>
      <c r="J30" s="808">
        <v>223</v>
      </c>
      <c r="K30" s="808">
        <v>13</v>
      </c>
      <c r="L30" s="808">
        <v>82</v>
      </c>
      <c r="M30" s="808">
        <v>18</v>
      </c>
      <c r="N30" s="808"/>
      <c r="O30" s="808"/>
      <c r="P30" s="757">
        <v>0</v>
      </c>
      <c r="Q30" s="810">
        <v>74</v>
      </c>
      <c r="R30" s="778">
        <f t="shared" si="6"/>
        <v>174</v>
      </c>
      <c r="S30" s="744">
        <f t="shared" si="2"/>
        <v>0.7023809523809523</v>
      </c>
    </row>
    <row r="31" spans="1:19" ht="18.75" customHeight="1">
      <c r="A31" s="745">
        <v>2.4</v>
      </c>
      <c r="B31" s="748" t="s">
        <v>674</v>
      </c>
      <c r="C31" s="771">
        <f>IF((D31+E31)-(F31+G31)=H31,(D31+E31),"Sai")</f>
        <v>335</v>
      </c>
      <c r="D31" s="809">
        <v>116</v>
      </c>
      <c r="E31" s="809">
        <v>219</v>
      </c>
      <c r="F31" s="809">
        <v>2</v>
      </c>
      <c r="G31" s="809"/>
      <c r="H31" s="771">
        <f t="shared" si="4"/>
        <v>333</v>
      </c>
      <c r="I31" s="771">
        <f t="shared" si="5"/>
        <v>264</v>
      </c>
      <c r="J31" s="809">
        <v>146</v>
      </c>
      <c r="K31" s="809">
        <v>3</v>
      </c>
      <c r="L31" s="809">
        <v>115</v>
      </c>
      <c r="M31" s="809">
        <v>0</v>
      </c>
      <c r="N31" s="809"/>
      <c r="O31" s="809"/>
      <c r="P31" s="811">
        <v>0</v>
      </c>
      <c r="Q31" s="812">
        <v>69</v>
      </c>
      <c r="R31" s="778">
        <f t="shared" si="6"/>
        <v>184</v>
      </c>
      <c r="S31" s="744">
        <f t="shared" si="2"/>
        <v>0.5643939393939394</v>
      </c>
    </row>
    <row r="32" spans="1:19" ht="18.75" customHeight="1">
      <c r="A32" s="751">
        <v>2.5</v>
      </c>
      <c r="B32" s="748" t="s">
        <v>675</v>
      </c>
      <c r="C32" s="771">
        <f>IF((D32+E32)-(F32+G32)=H32,(D32+E32),"Sai")</f>
        <v>471</v>
      </c>
      <c r="D32" s="809">
        <f>230-1</f>
        <v>229</v>
      </c>
      <c r="E32" s="809">
        <f>241+1</f>
        <v>242</v>
      </c>
      <c r="F32" s="809">
        <v>4</v>
      </c>
      <c r="G32" s="809"/>
      <c r="H32" s="771">
        <f t="shared" si="4"/>
        <v>467</v>
      </c>
      <c r="I32" s="771">
        <f t="shared" si="5"/>
        <v>328</v>
      </c>
      <c r="J32" s="809">
        <v>178</v>
      </c>
      <c r="K32" s="809">
        <v>4</v>
      </c>
      <c r="L32" s="809">
        <v>141</v>
      </c>
      <c r="M32" s="809">
        <v>4</v>
      </c>
      <c r="N32" s="809"/>
      <c r="O32" s="809"/>
      <c r="P32" s="811">
        <v>1</v>
      </c>
      <c r="Q32" s="812">
        <v>139</v>
      </c>
      <c r="R32" s="778">
        <f t="shared" si="6"/>
        <v>285</v>
      </c>
      <c r="S32" s="744">
        <f t="shared" si="2"/>
        <v>0.5548780487804879</v>
      </c>
    </row>
    <row r="33" spans="1:19" ht="18.75" customHeight="1">
      <c r="A33" s="775">
        <v>3</v>
      </c>
      <c r="B33" s="774" t="s">
        <v>676</v>
      </c>
      <c r="C33" s="771">
        <f aca="true" t="shared" si="10" ref="C33:R33">SUM(C34:C35)</f>
        <v>1712</v>
      </c>
      <c r="D33" s="771">
        <f t="shared" si="10"/>
        <v>750</v>
      </c>
      <c r="E33" s="771">
        <f t="shared" si="10"/>
        <v>962</v>
      </c>
      <c r="F33" s="771">
        <f t="shared" si="10"/>
        <v>5</v>
      </c>
      <c r="G33" s="771">
        <f t="shared" si="10"/>
        <v>0</v>
      </c>
      <c r="H33" s="771">
        <f t="shared" si="10"/>
        <v>1707</v>
      </c>
      <c r="I33" s="771">
        <f t="shared" si="10"/>
        <v>1375</v>
      </c>
      <c r="J33" s="771">
        <f t="shared" si="10"/>
        <v>578</v>
      </c>
      <c r="K33" s="771">
        <f t="shared" si="10"/>
        <v>14</v>
      </c>
      <c r="L33" s="771">
        <f t="shared" si="10"/>
        <v>774</v>
      </c>
      <c r="M33" s="771">
        <f t="shared" si="10"/>
        <v>9</v>
      </c>
      <c r="N33" s="771">
        <f t="shared" si="10"/>
        <v>0</v>
      </c>
      <c r="O33" s="771">
        <f t="shared" si="10"/>
        <v>0</v>
      </c>
      <c r="P33" s="771">
        <f t="shared" si="10"/>
        <v>0</v>
      </c>
      <c r="Q33" s="771">
        <f t="shared" si="10"/>
        <v>332</v>
      </c>
      <c r="R33" s="771">
        <f t="shared" si="10"/>
        <v>1115</v>
      </c>
      <c r="S33" s="770">
        <f t="shared" si="2"/>
        <v>0.43054545454545456</v>
      </c>
    </row>
    <row r="34" spans="1:19" ht="18.75" customHeight="1">
      <c r="A34" s="751">
        <v>3.1</v>
      </c>
      <c r="B34" s="752" t="s">
        <v>677</v>
      </c>
      <c r="C34" s="771">
        <f>IF((D34+E34)-(F34+G34)=H34,(D34+E34),"Sai")</f>
        <v>791</v>
      </c>
      <c r="D34" s="824">
        <v>86</v>
      </c>
      <c r="E34" s="824">
        <v>705</v>
      </c>
      <c r="F34" s="824">
        <v>5</v>
      </c>
      <c r="G34" s="824"/>
      <c r="H34" s="771">
        <f t="shared" si="4"/>
        <v>786</v>
      </c>
      <c r="I34" s="771">
        <f t="shared" si="5"/>
        <v>743</v>
      </c>
      <c r="J34" s="824">
        <v>482</v>
      </c>
      <c r="K34" s="824">
        <v>2</v>
      </c>
      <c r="L34" s="824">
        <f>D34+E34-F34-J34-K34-M34-Q34</f>
        <v>259</v>
      </c>
      <c r="M34" s="824"/>
      <c r="N34" s="824"/>
      <c r="O34" s="824"/>
      <c r="P34" s="829"/>
      <c r="Q34" s="825">
        <v>43</v>
      </c>
      <c r="R34" s="778">
        <f t="shared" si="6"/>
        <v>302</v>
      </c>
      <c r="S34" s="744">
        <f t="shared" si="2"/>
        <v>0.6514131897711979</v>
      </c>
    </row>
    <row r="35" spans="1:19" ht="18.75" customHeight="1">
      <c r="A35" s="751">
        <v>3.3</v>
      </c>
      <c r="B35" s="752" t="s">
        <v>736</v>
      </c>
      <c r="C35" s="771">
        <f>IF((D35+E35)-(F35+G35)=H35,(D35+E35),"Sai")</f>
        <v>921</v>
      </c>
      <c r="D35" s="824">
        <v>664</v>
      </c>
      <c r="E35" s="824">
        <v>257</v>
      </c>
      <c r="F35" s="824"/>
      <c r="G35" s="824"/>
      <c r="H35" s="771">
        <f t="shared" si="4"/>
        <v>921</v>
      </c>
      <c r="I35" s="771">
        <f t="shared" si="5"/>
        <v>632</v>
      </c>
      <c r="J35" s="824">
        <f>95+1</f>
        <v>96</v>
      </c>
      <c r="K35" s="824">
        <v>12</v>
      </c>
      <c r="L35" s="824">
        <f>D35+E35-F35-J35-K35-M35-Q35</f>
        <v>515</v>
      </c>
      <c r="M35" s="824">
        <v>9</v>
      </c>
      <c r="N35" s="824"/>
      <c r="O35" s="824"/>
      <c r="P35" s="829"/>
      <c r="Q35" s="825">
        <v>289</v>
      </c>
      <c r="R35" s="778">
        <f t="shared" si="6"/>
        <v>813</v>
      </c>
      <c r="S35" s="744">
        <f t="shared" si="2"/>
        <v>0.17088607594936708</v>
      </c>
    </row>
    <row r="36" spans="1:19" ht="18.75" customHeight="1">
      <c r="A36" s="775">
        <v>4</v>
      </c>
      <c r="B36" s="774" t="s">
        <v>679</v>
      </c>
      <c r="C36" s="771">
        <f aca="true" t="shared" si="11" ref="C36:R36">SUM(C37:C39)</f>
        <v>1699</v>
      </c>
      <c r="D36" s="771">
        <f t="shared" si="11"/>
        <v>540</v>
      </c>
      <c r="E36" s="771">
        <f t="shared" si="11"/>
        <v>1159</v>
      </c>
      <c r="F36" s="771">
        <f t="shared" si="11"/>
        <v>11</v>
      </c>
      <c r="G36" s="771">
        <f t="shared" si="11"/>
        <v>0</v>
      </c>
      <c r="H36" s="771">
        <f t="shared" si="11"/>
        <v>1688</v>
      </c>
      <c r="I36" s="771">
        <f t="shared" si="11"/>
        <v>1454</v>
      </c>
      <c r="J36" s="771">
        <f t="shared" si="11"/>
        <v>784</v>
      </c>
      <c r="K36" s="771">
        <f t="shared" si="11"/>
        <v>59</v>
      </c>
      <c r="L36" s="771">
        <f t="shared" si="11"/>
        <v>603</v>
      </c>
      <c r="M36" s="771">
        <f t="shared" si="11"/>
        <v>6</v>
      </c>
      <c r="N36" s="771">
        <f t="shared" si="11"/>
        <v>2</v>
      </c>
      <c r="O36" s="771">
        <f t="shared" si="11"/>
        <v>0</v>
      </c>
      <c r="P36" s="771">
        <f t="shared" si="11"/>
        <v>0</v>
      </c>
      <c r="Q36" s="771">
        <f t="shared" si="11"/>
        <v>234</v>
      </c>
      <c r="R36" s="771">
        <f t="shared" si="11"/>
        <v>845</v>
      </c>
      <c r="S36" s="770">
        <f t="shared" si="2"/>
        <v>0.5797799174690509</v>
      </c>
    </row>
    <row r="37" spans="1:19" ht="18.75" customHeight="1">
      <c r="A37" s="751">
        <v>4.1</v>
      </c>
      <c r="B37" s="748" t="s">
        <v>680</v>
      </c>
      <c r="C37" s="771">
        <f>IF((D37+E37)-F37=H37,(D37+E37),"Sai")</f>
        <v>727</v>
      </c>
      <c r="D37" s="826">
        <v>186</v>
      </c>
      <c r="E37" s="826">
        <f>505+36</f>
        <v>541</v>
      </c>
      <c r="F37" s="826">
        <v>1</v>
      </c>
      <c r="G37" s="826">
        <v>0</v>
      </c>
      <c r="H37" s="771">
        <f t="shared" si="4"/>
        <v>726</v>
      </c>
      <c r="I37" s="771">
        <f t="shared" si="5"/>
        <v>619</v>
      </c>
      <c r="J37" s="826">
        <f>374</f>
        <v>374</v>
      </c>
      <c r="K37" s="826">
        <v>21</v>
      </c>
      <c r="L37" s="826">
        <f>D37+E37-F37-J37-K37-Q37-M37-N37</f>
        <v>221</v>
      </c>
      <c r="M37" s="826">
        <v>3</v>
      </c>
      <c r="N37" s="826">
        <v>0</v>
      </c>
      <c r="O37" s="826">
        <v>0</v>
      </c>
      <c r="P37" s="827">
        <v>0</v>
      </c>
      <c r="Q37" s="828">
        <f>104+3</f>
        <v>107</v>
      </c>
      <c r="R37" s="778">
        <f t="shared" si="6"/>
        <v>331</v>
      </c>
      <c r="S37" s="744">
        <f t="shared" si="2"/>
        <v>0.6381260096930533</v>
      </c>
    </row>
    <row r="38" spans="1:19" ht="18.75" customHeight="1">
      <c r="A38" s="751">
        <v>4.2</v>
      </c>
      <c r="B38" s="753" t="s">
        <v>681</v>
      </c>
      <c r="C38" s="771">
        <f>IF((D38+E38)-(F38+G38)=H38,(D38+E38),"Sai")</f>
        <v>910</v>
      </c>
      <c r="D38" s="826">
        <v>326</v>
      </c>
      <c r="E38" s="826">
        <v>584</v>
      </c>
      <c r="F38" s="826">
        <v>2</v>
      </c>
      <c r="G38" s="826">
        <v>0</v>
      </c>
      <c r="H38" s="771">
        <f t="shared" si="4"/>
        <v>908</v>
      </c>
      <c r="I38" s="771">
        <f t="shared" si="5"/>
        <v>781</v>
      </c>
      <c r="J38" s="826">
        <f>363+3</f>
        <v>366</v>
      </c>
      <c r="K38" s="826">
        <v>28</v>
      </c>
      <c r="L38" s="826">
        <f>D38+E38-F38-J38-K38-Q38-M38-N38</f>
        <v>382</v>
      </c>
      <c r="M38" s="826">
        <v>3</v>
      </c>
      <c r="N38" s="826">
        <v>2</v>
      </c>
      <c r="O38" s="826">
        <v>0</v>
      </c>
      <c r="P38" s="827">
        <v>0</v>
      </c>
      <c r="Q38" s="828">
        <v>127</v>
      </c>
      <c r="R38" s="778">
        <f t="shared" si="6"/>
        <v>514</v>
      </c>
      <c r="S38" s="744">
        <f t="shared" si="2"/>
        <v>0.5044814340588989</v>
      </c>
    </row>
    <row r="39" spans="1:19" ht="18.75" customHeight="1">
      <c r="A39" s="751">
        <v>4.3</v>
      </c>
      <c r="B39" s="753" t="s">
        <v>682</v>
      </c>
      <c r="C39" s="771">
        <f>IF((D39+E39)-(F39+G39)=H39,(D39+E39),"Sai")</f>
        <v>62</v>
      </c>
      <c r="D39" s="826">
        <v>28</v>
      </c>
      <c r="E39" s="826">
        <v>34</v>
      </c>
      <c r="F39" s="826">
        <v>8</v>
      </c>
      <c r="G39" s="826">
        <v>0</v>
      </c>
      <c r="H39" s="771">
        <f t="shared" si="4"/>
        <v>54</v>
      </c>
      <c r="I39" s="771">
        <f t="shared" si="5"/>
        <v>54</v>
      </c>
      <c r="J39" s="826">
        <v>44</v>
      </c>
      <c r="K39" s="826">
        <v>10</v>
      </c>
      <c r="L39" s="826">
        <f>D39+E39-F39-J39-K39-Q39-M39-N39</f>
        <v>0</v>
      </c>
      <c r="M39" s="826">
        <v>0</v>
      </c>
      <c r="N39" s="826">
        <v>0</v>
      </c>
      <c r="O39" s="826">
        <v>0</v>
      </c>
      <c r="P39" s="827">
        <v>0</v>
      </c>
      <c r="Q39" s="828">
        <v>0</v>
      </c>
      <c r="R39" s="778">
        <f t="shared" si="6"/>
        <v>0</v>
      </c>
      <c r="S39" s="744">
        <f t="shared" si="2"/>
        <v>1</v>
      </c>
    </row>
    <row r="40" spans="1:19" ht="18" customHeight="1">
      <c r="A40" s="775">
        <v>5</v>
      </c>
      <c r="B40" s="776" t="s">
        <v>683</v>
      </c>
      <c r="C40" s="771">
        <f>SUM(C41:C46)</f>
        <v>707</v>
      </c>
      <c r="D40" s="771">
        <f aca="true" t="shared" si="12" ref="D40:R40">SUM(D41:D46)</f>
        <v>241</v>
      </c>
      <c r="E40" s="771">
        <f t="shared" si="12"/>
        <v>466</v>
      </c>
      <c r="F40" s="771">
        <f t="shared" si="12"/>
        <v>13</v>
      </c>
      <c r="G40" s="771">
        <f t="shared" si="12"/>
        <v>0</v>
      </c>
      <c r="H40" s="771">
        <f t="shared" si="12"/>
        <v>694</v>
      </c>
      <c r="I40" s="771">
        <f t="shared" si="12"/>
        <v>547</v>
      </c>
      <c r="J40" s="771">
        <f t="shared" si="12"/>
        <v>362</v>
      </c>
      <c r="K40" s="771">
        <f t="shared" si="12"/>
        <v>15</v>
      </c>
      <c r="L40" s="771">
        <f t="shared" si="12"/>
        <v>167</v>
      </c>
      <c r="M40" s="771">
        <f t="shared" si="12"/>
        <v>2</v>
      </c>
      <c r="N40" s="771">
        <f t="shared" si="12"/>
        <v>0</v>
      </c>
      <c r="O40" s="771">
        <f t="shared" si="12"/>
        <v>0</v>
      </c>
      <c r="P40" s="771">
        <f t="shared" si="12"/>
        <v>1</v>
      </c>
      <c r="Q40" s="771">
        <f t="shared" si="12"/>
        <v>147</v>
      </c>
      <c r="R40" s="771">
        <f t="shared" si="12"/>
        <v>317</v>
      </c>
      <c r="S40" s="770">
        <f t="shared" si="2"/>
        <v>0.6892138939670932</v>
      </c>
    </row>
    <row r="41" spans="1:19" ht="18.75" customHeight="1">
      <c r="A41" s="751">
        <v>5.1</v>
      </c>
      <c r="B41" s="753" t="s">
        <v>704</v>
      </c>
      <c r="C41" s="771">
        <f>IF((D41+E41)-F41=H41,(D41+E41),"Sai")</f>
        <v>450</v>
      </c>
      <c r="D41" s="818">
        <v>78</v>
      </c>
      <c r="E41" s="818">
        <v>372</v>
      </c>
      <c r="F41" s="818">
        <v>9</v>
      </c>
      <c r="G41" s="818">
        <v>0</v>
      </c>
      <c r="H41" s="771">
        <f t="shared" si="4"/>
        <v>441</v>
      </c>
      <c r="I41" s="771">
        <f t="shared" si="5"/>
        <v>382</v>
      </c>
      <c r="J41" s="818">
        <v>298</v>
      </c>
      <c r="K41" s="818">
        <v>8</v>
      </c>
      <c r="L41" s="818">
        <v>74</v>
      </c>
      <c r="M41" s="818">
        <v>1</v>
      </c>
      <c r="N41" s="818">
        <v>0</v>
      </c>
      <c r="O41" s="818">
        <v>0</v>
      </c>
      <c r="P41" s="754">
        <v>1</v>
      </c>
      <c r="Q41" s="820">
        <v>59</v>
      </c>
      <c r="R41" s="778">
        <f t="shared" si="6"/>
        <v>135</v>
      </c>
      <c r="S41" s="744">
        <f t="shared" si="2"/>
        <v>0.8010471204188482</v>
      </c>
    </row>
    <row r="42" spans="1:19" ht="18.75" customHeight="1">
      <c r="A42" s="751">
        <v>5.2</v>
      </c>
      <c r="B42" s="753" t="s">
        <v>755</v>
      </c>
      <c r="C42" s="771">
        <f>IF((D42+E42)-F42=H42,(D42+E42),"Sai")</f>
        <v>58</v>
      </c>
      <c r="D42" s="818">
        <v>46</v>
      </c>
      <c r="E42" s="818">
        <v>12</v>
      </c>
      <c r="F42" s="818">
        <v>0</v>
      </c>
      <c r="G42" s="818">
        <v>0</v>
      </c>
      <c r="H42" s="771">
        <f>I42+Q42</f>
        <v>58</v>
      </c>
      <c r="I42" s="771">
        <f>SUM(J42:P42)</f>
        <v>29</v>
      </c>
      <c r="J42" s="818">
        <v>11</v>
      </c>
      <c r="K42" s="818">
        <v>0</v>
      </c>
      <c r="L42" s="818">
        <v>18</v>
      </c>
      <c r="M42" s="818">
        <v>0</v>
      </c>
      <c r="N42" s="818">
        <v>0</v>
      </c>
      <c r="O42" s="818">
        <v>0</v>
      </c>
      <c r="P42" s="754">
        <v>0</v>
      </c>
      <c r="Q42" s="820">
        <v>29</v>
      </c>
      <c r="R42" s="778">
        <f>L42+M42+N42+O42+P42+Q42</f>
        <v>47</v>
      </c>
      <c r="S42" s="744">
        <f>(J42+K42)/I42</f>
        <v>0.3793103448275862</v>
      </c>
    </row>
    <row r="43" spans="1:19" ht="18.75" customHeight="1">
      <c r="A43" s="751">
        <v>5.3</v>
      </c>
      <c r="B43" s="748" t="s">
        <v>684</v>
      </c>
      <c r="C43" s="771">
        <f>IF((D43+E43)-(F43+G43)=H43,(D43+E43),"Sai")</f>
        <v>53</v>
      </c>
      <c r="D43" s="818">
        <v>34</v>
      </c>
      <c r="E43" s="818">
        <v>19</v>
      </c>
      <c r="F43" s="818">
        <v>0</v>
      </c>
      <c r="G43" s="818">
        <v>0</v>
      </c>
      <c r="H43" s="771">
        <f>I43+Q43</f>
        <v>53</v>
      </c>
      <c r="I43" s="771">
        <f>SUM(J43:P43)</f>
        <v>32</v>
      </c>
      <c r="J43" s="818">
        <v>11</v>
      </c>
      <c r="K43" s="818">
        <v>4</v>
      </c>
      <c r="L43" s="818">
        <v>16</v>
      </c>
      <c r="M43" s="818">
        <v>1</v>
      </c>
      <c r="N43" s="818">
        <v>0</v>
      </c>
      <c r="O43" s="818">
        <v>0</v>
      </c>
      <c r="P43" s="754">
        <v>0</v>
      </c>
      <c r="Q43" s="820">
        <v>21</v>
      </c>
      <c r="R43" s="778">
        <f>L43+M43+N43+O43+P43+Q43</f>
        <v>38</v>
      </c>
      <c r="S43" s="744">
        <f t="shared" si="2"/>
        <v>0.46875</v>
      </c>
    </row>
    <row r="44" spans="1:19" ht="18.75" customHeight="1">
      <c r="A44" s="751">
        <v>5.4</v>
      </c>
      <c r="B44" s="755" t="s">
        <v>685</v>
      </c>
      <c r="C44" s="771">
        <f>IF((D44+E44)-(F44+G44)=H44,(D44+E44),"Sai")</f>
        <v>46</v>
      </c>
      <c r="D44" s="818">
        <v>25</v>
      </c>
      <c r="E44" s="818">
        <v>21</v>
      </c>
      <c r="F44" s="818">
        <v>0</v>
      </c>
      <c r="G44" s="818">
        <v>0</v>
      </c>
      <c r="H44" s="771">
        <f t="shared" si="4"/>
        <v>46</v>
      </c>
      <c r="I44" s="771">
        <f t="shared" si="5"/>
        <v>30</v>
      </c>
      <c r="J44" s="818">
        <v>13</v>
      </c>
      <c r="K44" s="818">
        <v>0</v>
      </c>
      <c r="L44" s="818">
        <v>17</v>
      </c>
      <c r="M44" s="818">
        <v>0</v>
      </c>
      <c r="N44" s="818">
        <v>0</v>
      </c>
      <c r="O44" s="818">
        <v>0</v>
      </c>
      <c r="P44" s="754">
        <v>0</v>
      </c>
      <c r="Q44" s="820">
        <v>16</v>
      </c>
      <c r="R44" s="778">
        <f t="shared" si="6"/>
        <v>33</v>
      </c>
      <c r="S44" s="744">
        <f t="shared" si="2"/>
        <v>0.43333333333333335</v>
      </c>
    </row>
    <row r="45" spans="1:19" ht="18.75" customHeight="1">
      <c r="A45" s="755" t="s">
        <v>752</v>
      </c>
      <c r="B45" s="748" t="s">
        <v>678</v>
      </c>
      <c r="C45" s="771">
        <f>IF((D45+E45)-(F45+G45)=H45,(D45+E45),"Sai")</f>
        <v>65</v>
      </c>
      <c r="D45" s="819">
        <v>36</v>
      </c>
      <c r="E45" s="819">
        <v>29</v>
      </c>
      <c r="F45" s="819">
        <v>1</v>
      </c>
      <c r="G45" s="819">
        <v>0</v>
      </c>
      <c r="H45" s="771">
        <f>I45+Q45</f>
        <v>64</v>
      </c>
      <c r="I45" s="771">
        <f>SUM(J45:P45)</f>
        <v>58</v>
      </c>
      <c r="J45" s="819">
        <v>22</v>
      </c>
      <c r="K45" s="819">
        <v>3</v>
      </c>
      <c r="L45" s="818">
        <v>33</v>
      </c>
      <c r="M45" s="819">
        <v>0</v>
      </c>
      <c r="N45" s="819">
        <v>0</v>
      </c>
      <c r="O45" s="819">
        <v>0</v>
      </c>
      <c r="P45" s="756">
        <v>0</v>
      </c>
      <c r="Q45" s="821">
        <v>6</v>
      </c>
      <c r="R45" s="778">
        <f>L45+M45+N45+O45+P45+Q45</f>
        <v>39</v>
      </c>
      <c r="S45" s="744">
        <f>(J45+K45)/I45</f>
        <v>0.43103448275862066</v>
      </c>
    </row>
    <row r="46" spans="1:19" ht="18.75" customHeight="1">
      <c r="A46" s="755" t="s">
        <v>758</v>
      </c>
      <c r="B46" s="748" t="s">
        <v>753</v>
      </c>
      <c r="C46" s="771">
        <f>IF((D46+E46)-(F46+G46)=H46,(D46+E46),"Sai")</f>
        <v>35</v>
      </c>
      <c r="D46" s="819">
        <v>22</v>
      </c>
      <c r="E46" s="819">
        <v>13</v>
      </c>
      <c r="F46" s="819">
        <v>3</v>
      </c>
      <c r="G46" s="819">
        <v>0</v>
      </c>
      <c r="H46" s="771">
        <f>I46+Q46</f>
        <v>32</v>
      </c>
      <c r="I46" s="771">
        <f>SUM(J46:P46)</f>
        <v>16</v>
      </c>
      <c r="J46" s="819">
        <v>7</v>
      </c>
      <c r="K46" s="819">
        <v>0</v>
      </c>
      <c r="L46" s="818">
        <v>9</v>
      </c>
      <c r="M46" s="819">
        <v>0</v>
      </c>
      <c r="N46" s="819">
        <v>0</v>
      </c>
      <c r="O46" s="819">
        <v>0</v>
      </c>
      <c r="P46" s="756">
        <v>0</v>
      </c>
      <c r="Q46" s="821">
        <v>16</v>
      </c>
      <c r="R46" s="778">
        <f>L46+M46+N46+O46+P46+Q46</f>
        <v>25</v>
      </c>
      <c r="S46" s="744">
        <f>(J46+K46)/I46</f>
        <v>0.4375</v>
      </c>
    </row>
    <row r="47" spans="1:19" ht="18.75" customHeight="1">
      <c r="A47" s="775">
        <v>6</v>
      </c>
      <c r="B47" s="774" t="s">
        <v>687</v>
      </c>
      <c r="C47" s="771">
        <f>SUM(C48:C52)</f>
        <v>766</v>
      </c>
      <c r="D47" s="771">
        <f aca="true" t="shared" si="13" ref="D47:R47">SUM(D48:D52)</f>
        <v>340</v>
      </c>
      <c r="E47" s="771">
        <f t="shared" si="13"/>
        <v>426</v>
      </c>
      <c r="F47" s="771">
        <f t="shared" si="13"/>
        <v>21</v>
      </c>
      <c r="G47" s="771">
        <f t="shared" si="13"/>
        <v>0</v>
      </c>
      <c r="H47" s="771">
        <f t="shared" si="13"/>
        <v>745</v>
      </c>
      <c r="I47" s="771">
        <f t="shared" si="13"/>
        <v>572</v>
      </c>
      <c r="J47" s="771">
        <f t="shared" si="13"/>
        <v>373</v>
      </c>
      <c r="K47" s="771">
        <f t="shared" si="13"/>
        <v>37</v>
      </c>
      <c r="L47" s="771">
        <f t="shared" si="13"/>
        <v>151</v>
      </c>
      <c r="M47" s="771">
        <f t="shared" si="13"/>
        <v>11</v>
      </c>
      <c r="N47" s="771">
        <f t="shared" si="13"/>
        <v>0</v>
      </c>
      <c r="O47" s="771">
        <f t="shared" si="13"/>
        <v>0</v>
      </c>
      <c r="P47" s="771">
        <f t="shared" si="13"/>
        <v>0</v>
      </c>
      <c r="Q47" s="771">
        <f t="shared" si="13"/>
        <v>173</v>
      </c>
      <c r="R47" s="771">
        <f t="shared" si="13"/>
        <v>335</v>
      </c>
      <c r="S47" s="770">
        <f t="shared" si="2"/>
        <v>0.7167832167832168</v>
      </c>
    </row>
    <row r="48" spans="1:19" ht="18.75" customHeight="1">
      <c r="A48" s="751">
        <v>6.1</v>
      </c>
      <c r="B48" s="748" t="s">
        <v>688</v>
      </c>
      <c r="C48" s="771">
        <f>IF((D48+E48)-F48=H48,(D48+E48),"Sai")</f>
        <v>108</v>
      </c>
      <c r="D48" s="818">
        <v>100</v>
      </c>
      <c r="E48" s="818">
        <v>8</v>
      </c>
      <c r="F48" s="818">
        <v>1</v>
      </c>
      <c r="G48" s="818">
        <v>0</v>
      </c>
      <c r="H48" s="771">
        <f t="shared" si="4"/>
        <v>107</v>
      </c>
      <c r="I48" s="771">
        <f t="shared" si="5"/>
        <v>63</v>
      </c>
      <c r="J48" s="818">
        <v>16</v>
      </c>
      <c r="K48" s="818">
        <v>13</v>
      </c>
      <c r="L48" s="818">
        <v>28</v>
      </c>
      <c r="M48" s="818">
        <v>6</v>
      </c>
      <c r="N48" s="818">
        <v>0</v>
      </c>
      <c r="O48" s="818">
        <v>0</v>
      </c>
      <c r="P48" s="754">
        <v>0</v>
      </c>
      <c r="Q48" s="820">
        <v>44</v>
      </c>
      <c r="R48" s="778">
        <f t="shared" si="6"/>
        <v>78</v>
      </c>
      <c r="S48" s="744">
        <f t="shared" si="2"/>
        <v>0.4603174603174603</v>
      </c>
    </row>
    <row r="49" spans="1:19" ht="18.75" customHeight="1">
      <c r="A49" s="751">
        <v>6.2</v>
      </c>
      <c r="B49" s="748" t="s">
        <v>689</v>
      </c>
      <c r="C49" s="771">
        <f>IF((D49+E49)-F49=H49,(D49+E49),"Sai")</f>
        <v>108</v>
      </c>
      <c r="D49" s="818">
        <v>54</v>
      </c>
      <c r="E49" s="818">
        <v>54</v>
      </c>
      <c r="F49" s="818">
        <v>2</v>
      </c>
      <c r="G49" s="818">
        <v>0</v>
      </c>
      <c r="H49" s="771">
        <f t="shared" si="4"/>
        <v>106</v>
      </c>
      <c r="I49" s="771">
        <f t="shared" si="5"/>
        <v>87</v>
      </c>
      <c r="J49" s="818">
        <v>55</v>
      </c>
      <c r="K49" s="818">
        <v>3</v>
      </c>
      <c r="L49" s="818">
        <v>29</v>
      </c>
      <c r="M49" s="818">
        <v>0</v>
      </c>
      <c r="N49" s="818">
        <v>0</v>
      </c>
      <c r="O49" s="818">
        <v>0</v>
      </c>
      <c r="P49" s="754">
        <v>0</v>
      </c>
      <c r="Q49" s="820">
        <v>19</v>
      </c>
      <c r="R49" s="778">
        <f t="shared" si="6"/>
        <v>48</v>
      </c>
      <c r="S49" s="744">
        <f t="shared" si="2"/>
        <v>0.6666666666666666</v>
      </c>
    </row>
    <row r="50" spans="1:19" ht="18.75" customHeight="1">
      <c r="A50" s="751">
        <v>6.3</v>
      </c>
      <c r="B50" s="748" t="s">
        <v>690</v>
      </c>
      <c r="C50" s="771">
        <f>IF((D50+E50)-F50=H50,(D50+E50),"Sai")</f>
        <v>189</v>
      </c>
      <c r="D50" s="818">
        <v>68</v>
      </c>
      <c r="E50" s="818">
        <v>121</v>
      </c>
      <c r="F50" s="818">
        <v>8</v>
      </c>
      <c r="G50" s="818">
        <v>0</v>
      </c>
      <c r="H50" s="771">
        <f t="shared" si="4"/>
        <v>181</v>
      </c>
      <c r="I50" s="771">
        <f t="shared" si="5"/>
        <v>123</v>
      </c>
      <c r="J50" s="818">
        <v>93</v>
      </c>
      <c r="K50" s="818">
        <v>10</v>
      </c>
      <c r="L50" s="818">
        <v>19</v>
      </c>
      <c r="M50" s="818">
        <v>1</v>
      </c>
      <c r="N50" s="818">
        <v>0</v>
      </c>
      <c r="O50" s="818">
        <v>0</v>
      </c>
      <c r="P50" s="754">
        <v>0</v>
      </c>
      <c r="Q50" s="820">
        <v>58</v>
      </c>
      <c r="R50" s="778">
        <f t="shared" si="6"/>
        <v>78</v>
      </c>
      <c r="S50" s="744">
        <f t="shared" si="2"/>
        <v>0.8373983739837398</v>
      </c>
    </row>
    <row r="51" spans="1:19" ht="18.75" customHeight="1">
      <c r="A51" s="751">
        <v>6.4</v>
      </c>
      <c r="B51" s="748" t="s">
        <v>691</v>
      </c>
      <c r="C51" s="771">
        <f>IF((D51+E51)-F51=H51,(D51+E51),"Sai")</f>
        <v>298</v>
      </c>
      <c r="D51" s="818">
        <v>103</v>
      </c>
      <c r="E51" s="818">
        <v>195</v>
      </c>
      <c r="F51" s="818">
        <v>8</v>
      </c>
      <c r="G51" s="818">
        <v>0</v>
      </c>
      <c r="H51" s="771">
        <f>I51+Q51</f>
        <v>290</v>
      </c>
      <c r="I51" s="771">
        <f>SUM(J51:P51)</f>
        <v>243</v>
      </c>
      <c r="J51" s="818">
        <v>170</v>
      </c>
      <c r="K51" s="818">
        <v>10</v>
      </c>
      <c r="L51" s="818">
        <v>59</v>
      </c>
      <c r="M51" s="818">
        <v>4</v>
      </c>
      <c r="N51" s="818">
        <v>0</v>
      </c>
      <c r="O51" s="818">
        <v>0</v>
      </c>
      <c r="P51" s="818">
        <v>0</v>
      </c>
      <c r="Q51" s="818">
        <v>47</v>
      </c>
      <c r="R51" s="778">
        <f>L51+M51+N51+O51+P51+Q51</f>
        <v>110</v>
      </c>
      <c r="S51" s="744">
        <f t="shared" si="2"/>
        <v>0.7407407407407407</v>
      </c>
    </row>
    <row r="52" spans="1:19" ht="18.75" customHeight="1">
      <c r="A52" s="751">
        <v>6.5</v>
      </c>
      <c r="B52" s="753" t="s">
        <v>739</v>
      </c>
      <c r="C52" s="771">
        <f>IF((D52+E52)-(F52+G52)=H52,(D52+E52),"Sai")</f>
        <v>63</v>
      </c>
      <c r="D52" s="818">
        <v>15</v>
      </c>
      <c r="E52" s="818">
        <v>48</v>
      </c>
      <c r="F52" s="818">
        <v>2</v>
      </c>
      <c r="G52" s="818">
        <v>0</v>
      </c>
      <c r="H52" s="771">
        <f t="shared" si="4"/>
        <v>61</v>
      </c>
      <c r="I52" s="771">
        <f t="shared" si="5"/>
        <v>56</v>
      </c>
      <c r="J52" s="818">
        <v>39</v>
      </c>
      <c r="K52" s="818">
        <v>1</v>
      </c>
      <c r="L52" s="818">
        <v>16</v>
      </c>
      <c r="M52" s="818">
        <v>0</v>
      </c>
      <c r="N52" s="818">
        <v>0</v>
      </c>
      <c r="O52" s="818">
        <v>0</v>
      </c>
      <c r="P52" s="818">
        <v>0</v>
      </c>
      <c r="Q52" s="818">
        <v>5</v>
      </c>
      <c r="R52" s="778">
        <f t="shared" si="6"/>
        <v>21</v>
      </c>
      <c r="S52" s="744">
        <f t="shared" si="2"/>
        <v>0.7142857142857143</v>
      </c>
    </row>
    <row r="53" spans="1:19" ht="18.75" customHeight="1">
      <c r="A53" s="775">
        <v>7</v>
      </c>
      <c r="B53" s="774" t="s">
        <v>692</v>
      </c>
      <c r="C53" s="771">
        <f aca="true" t="shared" si="14" ref="C53:R53">SUM(C54:C56)</f>
        <v>638</v>
      </c>
      <c r="D53" s="771">
        <f t="shared" si="14"/>
        <v>226</v>
      </c>
      <c r="E53" s="771">
        <f t="shared" si="14"/>
        <v>412</v>
      </c>
      <c r="F53" s="771">
        <f t="shared" si="14"/>
        <v>10</v>
      </c>
      <c r="G53" s="771">
        <f t="shared" si="14"/>
        <v>0</v>
      </c>
      <c r="H53" s="771">
        <f t="shared" si="14"/>
        <v>628</v>
      </c>
      <c r="I53" s="771">
        <f t="shared" si="14"/>
        <v>503</v>
      </c>
      <c r="J53" s="771">
        <f t="shared" si="14"/>
        <v>313</v>
      </c>
      <c r="K53" s="771">
        <f t="shared" si="14"/>
        <v>16</v>
      </c>
      <c r="L53" s="771">
        <f t="shared" si="14"/>
        <v>161</v>
      </c>
      <c r="M53" s="771">
        <f t="shared" si="14"/>
        <v>3</v>
      </c>
      <c r="N53" s="771">
        <f t="shared" si="14"/>
        <v>3</v>
      </c>
      <c r="O53" s="771">
        <f t="shared" si="14"/>
        <v>0</v>
      </c>
      <c r="P53" s="771">
        <f t="shared" si="14"/>
        <v>7</v>
      </c>
      <c r="Q53" s="771">
        <f t="shared" si="14"/>
        <v>125</v>
      </c>
      <c r="R53" s="771">
        <f t="shared" si="14"/>
        <v>299</v>
      </c>
      <c r="S53" s="770">
        <f t="shared" si="2"/>
        <v>0.6540755467196819</v>
      </c>
    </row>
    <row r="54" spans="1:19" ht="18.75" customHeight="1">
      <c r="A54" s="751">
        <v>7.1</v>
      </c>
      <c r="B54" s="752" t="s">
        <v>693</v>
      </c>
      <c r="C54" s="771">
        <f>IF((D54+E54)-(F54+G54)=H54,(D54+E54),"Sai")</f>
        <v>246</v>
      </c>
      <c r="D54" s="808">
        <v>30</v>
      </c>
      <c r="E54" s="808">
        <v>216</v>
      </c>
      <c r="F54" s="808">
        <v>3</v>
      </c>
      <c r="G54" s="808"/>
      <c r="H54" s="771">
        <f t="shared" si="4"/>
        <v>243</v>
      </c>
      <c r="I54" s="771">
        <f t="shared" si="5"/>
        <v>243</v>
      </c>
      <c r="J54" s="808">
        <v>183</v>
      </c>
      <c r="K54" s="808">
        <v>1</v>
      </c>
      <c r="L54" s="808">
        <v>59</v>
      </c>
      <c r="M54" s="808">
        <v>0</v>
      </c>
      <c r="N54" s="808"/>
      <c r="O54" s="808"/>
      <c r="P54" s="757"/>
      <c r="Q54" s="810">
        <v>0</v>
      </c>
      <c r="R54" s="778">
        <f t="shared" si="6"/>
        <v>59</v>
      </c>
      <c r="S54" s="744">
        <f t="shared" si="2"/>
        <v>0.757201646090535</v>
      </c>
    </row>
    <row r="55" spans="1:19" ht="18.75" customHeight="1">
      <c r="A55" s="751">
        <v>7.2</v>
      </c>
      <c r="B55" s="752" t="s">
        <v>694</v>
      </c>
      <c r="C55" s="771">
        <f>IF((D55+E55)-(F55+G55)=H55,(D55+E55),"Sai")</f>
        <v>228</v>
      </c>
      <c r="D55" s="808">
        <v>121</v>
      </c>
      <c r="E55" s="808">
        <v>107</v>
      </c>
      <c r="F55" s="808">
        <v>2</v>
      </c>
      <c r="G55" s="808">
        <v>0</v>
      </c>
      <c r="H55" s="771">
        <f t="shared" si="4"/>
        <v>226</v>
      </c>
      <c r="I55" s="771">
        <f t="shared" si="5"/>
        <v>164</v>
      </c>
      <c r="J55" s="808">
        <v>70</v>
      </c>
      <c r="K55" s="808">
        <v>11</v>
      </c>
      <c r="L55" s="808">
        <v>80</v>
      </c>
      <c r="M55" s="808">
        <v>0</v>
      </c>
      <c r="N55" s="808">
        <v>3</v>
      </c>
      <c r="O55" s="808"/>
      <c r="P55" s="757"/>
      <c r="Q55" s="810">
        <v>62</v>
      </c>
      <c r="R55" s="778">
        <f t="shared" si="6"/>
        <v>145</v>
      </c>
      <c r="S55" s="744">
        <f t="shared" si="2"/>
        <v>0.49390243902439024</v>
      </c>
    </row>
    <row r="56" spans="1:19" ht="18.75" customHeight="1">
      <c r="A56" s="751">
        <v>7.3</v>
      </c>
      <c r="B56" s="752" t="s">
        <v>740</v>
      </c>
      <c r="C56" s="771">
        <f>IF((D56+E56)-(F56+G56)=H56,(D56+E56),"Sai")</f>
        <v>164</v>
      </c>
      <c r="D56" s="808">
        <v>75</v>
      </c>
      <c r="E56" s="808">
        <v>89</v>
      </c>
      <c r="F56" s="808">
        <v>5</v>
      </c>
      <c r="G56" s="808"/>
      <c r="H56" s="771">
        <f t="shared" si="4"/>
        <v>159</v>
      </c>
      <c r="I56" s="771">
        <f t="shared" si="5"/>
        <v>96</v>
      </c>
      <c r="J56" s="808">
        <v>60</v>
      </c>
      <c r="K56" s="808">
        <v>4</v>
      </c>
      <c r="L56" s="808">
        <v>22</v>
      </c>
      <c r="M56" s="808">
        <v>3</v>
      </c>
      <c r="N56" s="808"/>
      <c r="O56" s="808"/>
      <c r="P56" s="757">
        <v>7</v>
      </c>
      <c r="Q56" s="810">
        <v>63</v>
      </c>
      <c r="R56" s="778">
        <f t="shared" si="6"/>
        <v>95</v>
      </c>
      <c r="S56" s="744">
        <f t="shared" si="2"/>
        <v>0.6666666666666666</v>
      </c>
    </row>
    <row r="57" spans="1:19" ht="18.75" customHeight="1">
      <c r="A57" s="775">
        <v>8</v>
      </c>
      <c r="B57" s="776" t="s">
        <v>695</v>
      </c>
      <c r="C57" s="771">
        <f aca="true" t="shared" si="15" ref="C57:R57">SUM(C58:C60)</f>
        <v>896</v>
      </c>
      <c r="D57" s="771">
        <f t="shared" si="15"/>
        <v>458</v>
      </c>
      <c r="E57" s="771">
        <f t="shared" si="15"/>
        <v>438</v>
      </c>
      <c r="F57" s="771">
        <f t="shared" si="15"/>
        <v>13</v>
      </c>
      <c r="G57" s="771">
        <f t="shared" si="15"/>
        <v>0</v>
      </c>
      <c r="H57" s="771">
        <f t="shared" si="15"/>
        <v>883</v>
      </c>
      <c r="I57" s="771">
        <f t="shared" si="15"/>
        <v>650</v>
      </c>
      <c r="J57" s="771">
        <f t="shared" si="15"/>
        <v>363</v>
      </c>
      <c r="K57" s="771">
        <f t="shared" si="15"/>
        <v>3</v>
      </c>
      <c r="L57" s="771">
        <f t="shared" si="15"/>
        <v>278</v>
      </c>
      <c r="M57" s="771">
        <f t="shared" si="15"/>
        <v>6</v>
      </c>
      <c r="N57" s="771">
        <f t="shared" si="15"/>
        <v>0</v>
      </c>
      <c r="O57" s="771">
        <f t="shared" si="15"/>
        <v>0</v>
      </c>
      <c r="P57" s="771">
        <f t="shared" si="15"/>
        <v>0</v>
      </c>
      <c r="Q57" s="771">
        <f t="shared" si="15"/>
        <v>233</v>
      </c>
      <c r="R57" s="771">
        <f t="shared" si="15"/>
        <v>517</v>
      </c>
      <c r="S57" s="770">
        <f t="shared" si="2"/>
        <v>0.563076923076923</v>
      </c>
    </row>
    <row r="58" spans="1:19" ht="18.75" customHeight="1">
      <c r="A58" s="751">
        <v>8.2</v>
      </c>
      <c r="B58" s="748" t="s">
        <v>696</v>
      </c>
      <c r="C58" s="771">
        <f>IF((D58+E58)-(F58+G58)=H58,(D58+E58),"Sai")</f>
        <v>360</v>
      </c>
      <c r="D58" s="807">
        <v>188</v>
      </c>
      <c r="E58" s="807">
        <v>172</v>
      </c>
      <c r="F58" s="807">
        <v>13</v>
      </c>
      <c r="G58" s="807">
        <v>0</v>
      </c>
      <c r="H58" s="771">
        <f t="shared" si="4"/>
        <v>347</v>
      </c>
      <c r="I58" s="771">
        <f t="shared" si="5"/>
        <v>264</v>
      </c>
      <c r="J58" s="807">
        <v>135</v>
      </c>
      <c r="K58" s="807">
        <v>2</v>
      </c>
      <c r="L58" s="807">
        <v>123</v>
      </c>
      <c r="M58" s="807">
        <v>4</v>
      </c>
      <c r="N58" s="807">
        <v>0</v>
      </c>
      <c r="O58" s="807">
        <v>0</v>
      </c>
      <c r="P58" s="807">
        <v>0</v>
      </c>
      <c r="Q58" s="807">
        <v>83</v>
      </c>
      <c r="R58" s="778">
        <f t="shared" si="6"/>
        <v>210</v>
      </c>
      <c r="S58" s="744">
        <f t="shared" si="2"/>
        <v>0.5189393939393939</v>
      </c>
    </row>
    <row r="59" spans="1:19" ht="18.75" customHeight="1">
      <c r="A59" s="751">
        <v>8.3</v>
      </c>
      <c r="B59" s="748" t="s">
        <v>697</v>
      </c>
      <c r="C59" s="771">
        <f>IF((D59+E59)-(F59+G59)=H59,(D59+E59),"Sai")</f>
        <v>232</v>
      </c>
      <c r="D59" s="807">
        <v>113</v>
      </c>
      <c r="E59" s="807">
        <v>119</v>
      </c>
      <c r="F59" s="807">
        <v>0</v>
      </c>
      <c r="G59" s="807">
        <v>0</v>
      </c>
      <c r="H59" s="771">
        <f t="shared" si="4"/>
        <v>232</v>
      </c>
      <c r="I59" s="771">
        <f t="shared" si="5"/>
        <v>156</v>
      </c>
      <c r="J59" s="807">
        <v>89</v>
      </c>
      <c r="K59" s="807">
        <v>0</v>
      </c>
      <c r="L59" s="807">
        <v>66</v>
      </c>
      <c r="M59" s="807">
        <v>1</v>
      </c>
      <c r="N59" s="807">
        <v>0</v>
      </c>
      <c r="O59" s="807">
        <v>0</v>
      </c>
      <c r="P59" s="807">
        <v>0</v>
      </c>
      <c r="Q59" s="807">
        <v>76</v>
      </c>
      <c r="R59" s="778">
        <f t="shared" si="6"/>
        <v>143</v>
      </c>
      <c r="S59" s="744">
        <f t="shared" si="2"/>
        <v>0.5705128205128205</v>
      </c>
    </row>
    <row r="60" spans="1:19" ht="18.75" customHeight="1">
      <c r="A60" s="751">
        <v>8.4</v>
      </c>
      <c r="B60" s="748" t="s">
        <v>698</v>
      </c>
      <c r="C60" s="771">
        <f>IF((D60+E60)-(F60+G60)=H60,(D60+E60),"Sai")</f>
        <v>304</v>
      </c>
      <c r="D60" s="807">
        <v>157</v>
      </c>
      <c r="E60" s="807">
        <v>147</v>
      </c>
      <c r="F60" s="807">
        <v>0</v>
      </c>
      <c r="G60" s="807">
        <v>0</v>
      </c>
      <c r="H60" s="771">
        <f t="shared" si="4"/>
        <v>304</v>
      </c>
      <c r="I60" s="771">
        <f t="shared" si="5"/>
        <v>230</v>
      </c>
      <c r="J60" s="807">
        <v>139</v>
      </c>
      <c r="K60" s="807">
        <v>1</v>
      </c>
      <c r="L60" s="807">
        <v>89</v>
      </c>
      <c r="M60" s="807">
        <v>1</v>
      </c>
      <c r="N60" s="807">
        <v>0</v>
      </c>
      <c r="O60" s="807">
        <v>0</v>
      </c>
      <c r="P60" s="807">
        <v>0</v>
      </c>
      <c r="Q60" s="807">
        <v>74</v>
      </c>
      <c r="R60" s="778">
        <f t="shared" si="6"/>
        <v>164</v>
      </c>
      <c r="S60" s="744">
        <f t="shared" si="2"/>
        <v>0.6086956521739131</v>
      </c>
    </row>
    <row r="61" spans="1:19" ht="18.75" customHeight="1">
      <c r="A61" s="775">
        <v>9</v>
      </c>
      <c r="B61" s="774" t="s">
        <v>699</v>
      </c>
      <c r="C61" s="771">
        <f>SUM(C62:C64)</f>
        <v>1930</v>
      </c>
      <c r="D61" s="771">
        <f aca="true" t="shared" si="16" ref="D61:R61">SUM(D62:D64)</f>
        <v>901</v>
      </c>
      <c r="E61" s="771">
        <f t="shared" si="16"/>
        <v>1029</v>
      </c>
      <c r="F61" s="771">
        <f t="shared" si="16"/>
        <v>16</v>
      </c>
      <c r="G61" s="771">
        <f t="shared" si="16"/>
        <v>0</v>
      </c>
      <c r="H61" s="771">
        <f t="shared" si="16"/>
        <v>1914</v>
      </c>
      <c r="I61" s="771">
        <f t="shared" si="16"/>
        <v>1357</v>
      </c>
      <c r="J61" s="771">
        <f t="shared" si="16"/>
        <v>629</v>
      </c>
      <c r="K61" s="771">
        <f t="shared" si="16"/>
        <v>46</v>
      </c>
      <c r="L61" s="771">
        <f t="shared" si="16"/>
        <v>682</v>
      </c>
      <c r="M61" s="771">
        <f t="shared" si="16"/>
        <v>0</v>
      </c>
      <c r="N61" s="771">
        <f t="shared" si="16"/>
        <v>0</v>
      </c>
      <c r="O61" s="771">
        <f t="shared" si="16"/>
        <v>0</v>
      </c>
      <c r="P61" s="771">
        <f t="shared" si="16"/>
        <v>0</v>
      </c>
      <c r="Q61" s="771">
        <f t="shared" si="16"/>
        <v>557</v>
      </c>
      <c r="R61" s="771">
        <f t="shared" si="16"/>
        <v>1239</v>
      </c>
      <c r="S61" s="770">
        <f t="shared" si="2"/>
        <v>0.4974207811348563</v>
      </c>
    </row>
    <row r="62" spans="1:19" ht="18.75" customHeight="1">
      <c r="A62" s="751">
        <v>9.1</v>
      </c>
      <c r="B62" s="748" t="s">
        <v>700</v>
      </c>
      <c r="C62" s="771">
        <f>IF((D62+E62)-(F62+G62)=H62,(D62+E62),"Sai")</f>
        <v>101</v>
      </c>
      <c r="D62" s="747">
        <v>1</v>
      </c>
      <c r="E62" s="747">
        <v>100</v>
      </c>
      <c r="F62" s="747">
        <v>12</v>
      </c>
      <c r="G62" s="747">
        <v>0</v>
      </c>
      <c r="H62" s="771">
        <f t="shared" si="4"/>
        <v>89</v>
      </c>
      <c r="I62" s="771">
        <f t="shared" si="5"/>
        <v>89</v>
      </c>
      <c r="J62" s="747">
        <v>79</v>
      </c>
      <c r="K62" s="747">
        <v>0</v>
      </c>
      <c r="L62" s="747">
        <v>10</v>
      </c>
      <c r="M62" s="747">
        <v>0</v>
      </c>
      <c r="N62" s="747">
        <v>0</v>
      </c>
      <c r="O62" s="747">
        <v>0</v>
      </c>
      <c r="P62" s="747">
        <v>0</v>
      </c>
      <c r="Q62" s="747">
        <v>0</v>
      </c>
      <c r="R62" s="778">
        <f t="shared" si="6"/>
        <v>10</v>
      </c>
      <c r="S62" s="744">
        <f t="shared" si="2"/>
        <v>0.8876404494382022</v>
      </c>
    </row>
    <row r="63" spans="1:19" ht="18.75" customHeight="1">
      <c r="A63" s="751">
        <v>9.2</v>
      </c>
      <c r="B63" s="748" t="s">
        <v>701</v>
      </c>
      <c r="C63" s="771">
        <f>IF((D63+E63)-F63=H63,(D63+E63),"Sai")</f>
        <v>969</v>
      </c>
      <c r="D63" s="747">
        <v>462</v>
      </c>
      <c r="E63" s="747">
        <v>507</v>
      </c>
      <c r="F63" s="747">
        <v>2</v>
      </c>
      <c r="G63" s="747">
        <v>0</v>
      </c>
      <c r="H63" s="771">
        <f t="shared" si="4"/>
        <v>967</v>
      </c>
      <c r="I63" s="771">
        <f t="shared" si="5"/>
        <v>714</v>
      </c>
      <c r="J63" s="747">
        <v>298</v>
      </c>
      <c r="K63" s="747">
        <v>23</v>
      </c>
      <c r="L63" s="747">
        <v>393</v>
      </c>
      <c r="M63" s="747">
        <v>0</v>
      </c>
      <c r="N63" s="747">
        <v>0</v>
      </c>
      <c r="O63" s="747">
        <v>0</v>
      </c>
      <c r="P63" s="747">
        <v>0</v>
      </c>
      <c r="Q63" s="747">
        <v>253</v>
      </c>
      <c r="R63" s="778">
        <f t="shared" si="6"/>
        <v>646</v>
      </c>
      <c r="S63" s="744">
        <f t="shared" si="2"/>
        <v>0.4495798319327731</v>
      </c>
    </row>
    <row r="64" spans="1:19" ht="18.75" customHeight="1">
      <c r="A64" s="751">
        <v>9.3</v>
      </c>
      <c r="B64" s="758" t="s">
        <v>702</v>
      </c>
      <c r="C64" s="771">
        <f>IF((D64+E64)-(F64+G64)=H64,(D64+E64),"Sai")</f>
        <v>860</v>
      </c>
      <c r="D64" s="747">
        <v>438</v>
      </c>
      <c r="E64" s="747">
        <v>422</v>
      </c>
      <c r="F64" s="747">
        <v>2</v>
      </c>
      <c r="G64" s="747">
        <v>0</v>
      </c>
      <c r="H64" s="771">
        <f t="shared" si="4"/>
        <v>858</v>
      </c>
      <c r="I64" s="771">
        <f t="shared" si="5"/>
        <v>554</v>
      </c>
      <c r="J64" s="747">
        <v>252</v>
      </c>
      <c r="K64" s="747">
        <v>23</v>
      </c>
      <c r="L64" s="747">
        <v>279</v>
      </c>
      <c r="M64" s="747">
        <v>0</v>
      </c>
      <c r="N64" s="747">
        <v>0</v>
      </c>
      <c r="O64" s="747">
        <v>0</v>
      </c>
      <c r="P64" s="747">
        <v>0</v>
      </c>
      <c r="Q64" s="747">
        <v>304</v>
      </c>
      <c r="R64" s="778">
        <f t="shared" si="6"/>
        <v>583</v>
      </c>
      <c r="S64" s="744">
        <f t="shared" si="2"/>
        <v>0.4963898916967509</v>
      </c>
    </row>
    <row r="65" spans="1:19" ht="18.75" customHeight="1">
      <c r="A65" s="775">
        <v>10</v>
      </c>
      <c r="B65" s="777" t="s">
        <v>703</v>
      </c>
      <c r="C65" s="771">
        <f>SUM(C66:C69)</f>
        <v>1457</v>
      </c>
      <c r="D65" s="771">
        <f aca="true" t="shared" si="17" ref="D65:R65">SUM(D66:D69)</f>
        <v>596</v>
      </c>
      <c r="E65" s="771">
        <f t="shared" si="17"/>
        <v>861</v>
      </c>
      <c r="F65" s="771">
        <f t="shared" si="17"/>
        <v>29</v>
      </c>
      <c r="G65" s="771">
        <f t="shared" si="17"/>
        <v>0</v>
      </c>
      <c r="H65" s="771">
        <f t="shared" si="17"/>
        <v>1428</v>
      </c>
      <c r="I65" s="771">
        <f t="shared" si="17"/>
        <v>1001</v>
      </c>
      <c r="J65" s="771">
        <f t="shared" si="17"/>
        <v>622</v>
      </c>
      <c r="K65" s="771">
        <f t="shared" si="17"/>
        <v>18</v>
      </c>
      <c r="L65" s="771">
        <f t="shared" si="17"/>
        <v>343</v>
      </c>
      <c r="M65" s="771">
        <f t="shared" si="17"/>
        <v>17</v>
      </c>
      <c r="N65" s="771">
        <f t="shared" si="17"/>
        <v>1</v>
      </c>
      <c r="O65" s="771">
        <f t="shared" si="17"/>
        <v>0</v>
      </c>
      <c r="P65" s="771">
        <f t="shared" si="17"/>
        <v>0</v>
      </c>
      <c r="Q65" s="771">
        <f t="shared" si="17"/>
        <v>427</v>
      </c>
      <c r="R65" s="771">
        <f t="shared" si="17"/>
        <v>788</v>
      </c>
      <c r="S65" s="770">
        <f t="shared" si="2"/>
        <v>0.6393606393606394</v>
      </c>
    </row>
    <row r="66" spans="1:19" ht="18.75" customHeight="1">
      <c r="A66" s="751">
        <v>10.1</v>
      </c>
      <c r="B66" s="752" t="s">
        <v>741</v>
      </c>
      <c r="C66" s="771">
        <f>IF((D66+E66)-(F66+G66)=H66,(D66+E66),"Sai")</f>
        <v>819</v>
      </c>
      <c r="D66" s="807">
        <v>180</v>
      </c>
      <c r="E66" s="807">
        <v>639</v>
      </c>
      <c r="F66" s="807">
        <v>24</v>
      </c>
      <c r="G66" s="807">
        <v>0</v>
      </c>
      <c r="H66" s="771">
        <f t="shared" si="4"/>
        <v>795</v>
      </c>
      <c r="I66" s="771">
        <f t="shared" si="5"/>
        <v>671</v>
      </c>
      <c r="J66" s="807">
        <v>507</v>
      </c>
      <c r="K66" s="807">
        <v>11</v>
      </c>
      <c r="L66" s="807">
        <v>153</v>
      </c>
      <c r="M66" s="807">
        <v>0</v>
      </c>
      <c r="N66" s="807">
        <v>0</v>
      </c>
      <c r="O66" s="807">
        <v>0</v>
      </c>
      <c r="P66" s="807">
        <v>0</v>
      </c>
      <c r="Q66" s="807">
        <v>124</v>
      </c>
      <c r="R66" s="778">
        <f t="shared" si="6"/>
        <v>277</v>
      </c>
      <c r="S66" s="744">
        <f t="shared" si="2"/>
        <v>0.7719821162444114</v>
      </c>
    </row>
    <row r="67" spans="1:19" ht="18.75" customHeight="1">
      <c r="A67" s="751">
        <v>10.2</v>
      </c>
      <c r="B67" s="752" t="s">
        <v>705</v>
      </c>
      <c r="C67" s="771">
        <f>IF((D67+E67)-(F67+G67)=H67,(D67+E67),"Sai")</f>
        <v>117</v>
      </c>
      <c r="D67" s="807">
        <v>75</v>
      </c>
      <c r="E67" s="807">
        <v>42</v>
      </c>
      <c r="F67" s="807">
        <v>0</v>
      </c>
      <c r="G67" s="807">
        <v>0</v>
      </c>
      <c r="H67" s="771">
        <f t="shared" si="4"/>
        <v>117</v>
      </c>
      <c r="I67" s="771">
        <f t="shared" si="5"/>
        <v>85</v>
      </c>
      <c r="J67" s="807">
        <v>25</v>
      </c>
      <c r="K67" s="807">
        <v>3</v>
      </c>
      <c r="L67" s="807">
        <v>57</v>
      </c>
      <c r="M67" s="807">
        <v>0</v>
      </c>
      <c r="N67" s="807">
        <v>0</v>
      </c>
      <c r="O67" s="807">
        <v>0</v>
      </c>
      <c r="P67" s="807">
        <v>0</v>
      </c>
      <c r="Q67" s="807">
        <v>32</v>
      </c>
      <c r="R67" s="778">
        <f t="shared" si="6"/>
        <v>89</v>
      </c>
      <c r="S67" s="744">
        <f t="shared" si="2"/>
        <v>0.32941176470588235</v>
      </c>
    </row>
    <row r="68" spans="1:19" ht="18.75" customHeight="1">
      <c r="A68" s="751">
        <v>10.3</v>
      </c>
      <c r="B68" s="752" t="s">
        <v>742</v>
      </c>
      <c r="C68" s="771">
        <f>IF((D68+E68)-(F68+G68)=H68,(D68+E68),"Sai")</f>
        <v>286</v>
      </c>
      <c r="D68" s="807">
        <v>174</v>
      </c>
      <c r="E68" s="807">
        <v>112</v>
      </c>
      <c r="F68" s="807">
        <v>0</v>
      </c>
      <c r="G68" s="807">
        <v>0</v>
      </c>
      <c r="H68" s="771">
        <f t="shared" si="4"/>
        <v>286</v>
      </c>
      <c r="I68" s="771">
        <f t="shared" si="5"/>
        <v>116</v>
      </c>
      <c r="J68" s="807">
        <v>40</v>
      </c>
      <c r="K68" s="807">
        <v>0</v>
      </c>
      <c r="L68" s="807">
        <v>76</v>
      </c>
      <c r="M68" s="807">
        <v>0</v>
      </c>
      <c r="N68" s="807">
        <v>0</v>
      </c>
      <c r="O68" s="807">
        <v>0</v>
      </c>
      <c r="P68" s="807">
        <v>0</v>
      </c>
      <c r="Q68" s="807">
        <v>170</v>
      </c>
      <c r="R68" s="778">
        <f t="shared" si="6"/>
        <v>246</v>
      </c>
      <c r="S68" s="744">
        <f t="shared" si="2"/>
        <v>0.3448275862068966</v>
      </c>
    </row>
    <row r="69" spans="1:19" ht="18.75" customHeight="1">
      <c r="A69" s="751">
        <v>10.4</v>
      </c>
      <c r="B69" s="752" t="s">
        <v>743</v>
      </c>
      <c r="C69" s="771">
        <f>IF((D69+E69)-(F69+G69)=H69,(D69+E69),"Sai")</f>
        <v>235</v>
      </c>
      <c r="D69" s="807">
        <v>167</v>
      </c>
      <c r="E69" s="807">
        <v>68</v>
      </c>
      <c r="F69" s="807">
        <v>5</v>
      </c>
      <c r="G69" s="807">
        <v>0</v>
      </c>
      <c r="H69" s="771">
        <f>I69+Q69</f>
        <v>230</v>
      </c>
      <c r="I69" s="771">
        <f>SUM(J69:P69)</f>
        <v>129</v>
      </c>
      <c r="J69" s="807">
        <v>50</v>
      </c>
      <c r="K69" s="807">
        <v>4</v>
      </c>
      <c r="L69" s="807">
        <v>57</v>
      </c>
      <c r="M69" s="807">
        <v>17</v>
      </c>
      <c r="N69" s="807">
        <v>1</v>
      </c>
      <c r="O69" s="807">
        <v>0</v>
      </c>
      <c r="P69" s="807">
        <v>0</v>
      </c>
      <c r="Q69" s="807">
        <v>101</v>
      </c>
      <c r="R69" s="778">
        <f>L69+M69+N69+O69+P69+Q69</f>
        <v>176</v>
      </c>
      <c r="S69" s="744">
        <f t="shared" si="2"/>
        <v>0.4186046511627907</v>
      </c>
    </row>
    <row r="70" spans="1:19" ht="18.75" customHeight="1">
      <c r="A70" s="775">
        <v>11</v>
      </c>
      <c r="B70" s="774" t="s">
        <v>706</v>
      </c>
      <c r="C70" s="771">
        <f>SUM(C71:C72)</f>
        <v>974</v>
      </c>
      <c r="D70" s="771">
        <f aca="true" t="shared" si="18" ref="D70:R70">SUM(D71:D72)</f>
        <v>345</v>
      </c>
      <c r="E70" s="771">
        <f t="shared" si="18"/>
        <v>629</v>
      </c>
      <c r="F70" s="771">
        <f t="shared" si="18"/>
        <v>26</v>
      </c>
      <c r="G70" s="771">
        <f t="shared" si="18"/>
        <v>0</v>
      </c>
      <c r="H70" s="771">
        <f t="shared" si="18"/>
        <v>948</v>
      </c>
      <c r="I70" s="771">
        <f t="shared" si="18"/>
        <v>752</v>
      </c>
      <c r="J70" s="771">
        <f t="shared" si="18"/>
        <v>427</v>
      </c>
      <c r="K70" s="771">
        <f t="shared" si="18"/>
        <v>12</v>
      </c>
      <c r="L70" s="771">
        <f t="shared" si="18"/>
        <v>303</v>
      </c>
      <c r="M70" s="771">
        <f t="shared" si="18"/>
        <v>8</v>
      </c>
      <c r="N70" s="771">
        <f t="shared" si="18"/>
        <v>2</v>
      </c>
      <c r="O70" s="771">
        <f t="shared" si="18"/>
        <v>0</v>
      </c>
      <c r="P70" s="771">
        <f t="shared" si="18"/>
        <v>0</v>
      </c>
      <c r="Q70" s="771">
        <f t="shared" si="18"/>
        <v>196</v>
      </c>
      <c r="R70" s="771">
        <f t="shared" si="18"/>
        <v>509</v>
      </c>
      <c r="S70" s="770">
        <f t="shared" si="2"/>
        <v>0.5837765957446809</v>
      </c>
    </row>
    <row r="71" spans="1:19" ht="18.75" customHeight="1">
      <c r="A71" s="751">
        <v>11.1</v>
      </c>
      <c r="B71" s="752" t="s">
        <v>707</v>
      </c>
      <c r="C71" s="771">
        <f>IF((D71+E71)-(F71+G71)=H71,(D71+E71),"Sai")</f>
        <v>376</v>
      </c>
      <c r="D71" s="808">
        <v>4</v>
      </c>
      <c r="E71" s="808">
        <v>372</v>
      </c>
      <c r="F71" s="808">
        <v>14</v>
      </c>
      <c r="G71" s="808"/>
      <c r="H71" s="771">
        <f>I71+Q71</f>
        <v>362</v>
      </c>
      <c r="I71" s="771">
        <f>SUM(J71:P71)</f>
        <v>362</v>
      </c>
      <c r="J71" s="808">
        <v>255</v>
      </c>
      <c r="K71" s="808"/>
      <c r="L71" s="808">
        <v>107</v>
      </c>
      <c r="M71" s="808"/>
      <c r="N71" s="808"/>
      <c r="O71" s="808"/>
      <c r="P71" s="757"/>
      <c r="Q71" s="810"/>
      <c r="R71" s="778">
        <f>L71+M71+N71+O71+P71+Q71</f>
        <v>107</v>
      </c>
      <c r="S71" s="744">
        <f t="shared" si="2"/>
        <v>0.7044198895027625</v>
      </c>
    </row>
    <row r="72" spans="1:19" ht="18.75" customHeight="1">
      <c r="A72" s="751">
        <v>11.2</v>
      </c>
      <c r="B72" s="752" t="s">
        <v>708</v>
      </c>
      <c r="C72" s="771">
        <f>IF((D72+E72)-(F72+G72)=H72,(D72+E72),"Sai")</f>
        <v>598</v>
      </c>
      <c r="D72" s="808">
        <v>341</v>
      </c>
      <c r="E72" s="808">
        <v>257</v>
      </c>
      <c r="F72" s="808">
        <v>12</v>
      </c>
      <c r="G72" s="808"/>
      <c r="H72" s="771">
        <f>I72+Q72</f>
        <v>586</v>
      </c>
      <c r="I72" s="771">
        <f>SUM(J72:P72)</f>
        <v>390</v>
      </c>
      <c r="J72" s="808">
        <v>172</v>
      </c>
      <c r="K72" s="808">
        <v>12</v>
      </c>
      <c r="L72" s="808">
        <v>196</v>
      </c>
      <c r="M72" s="808">
        <v>8</v>
      </c>
      <c r="N72" s="808">
        <v>2</v>
      </c>
      <c r="O72" s="808"/>
      <c r="P72" s="757"/>
      <c r="Q72" s="810">
        <v>196</v>
      </c>
      <c r="R72" s="778">
        <f>L72+M72+N72+O72+P72+Q72</f>
        <v>402</v>
      </c>
      <c r="S72" s="744">
        <f t="shared" si="2"/>
        <v>0.4717948717948718</v>
      </c>
    </row>
    <row r="73" spans="1:19" s="760" customFormat="1" ht="29.25" customHeight="1">
      <c r="A73" s="1293"/>
      <c r="B73" s="1293"/>
      <c r="C73" s="1293"/>
      <c r="D73" s="1293"/>
      <c r="E73" s="1293"/>
      <c r="F73" s="759"/>
      <c r="G73" s="759"/>
      <c r="H73" s="759"/>
      <c r="I73" s="759"/>
      <c r="J73" s="759"/>
      <c r="K73" s="759"/>
      <c r="L73" s="759"/>
      <c r="M73" s="759"/>
      <c r="N73" s="1286" t="str">
        <f>'Thong tin'!B8</f>
        <v>Bình Phước, ngày 05 tháng 7 năm 2018</v>
      </c>
      <c r="O73" s="1286"/>
      <c r="P73" s="1286"/>
      <c r="Q73" s="1286"/>
      <c r="R73" s="1286"/>
      <c r="S73" s="1286"/>
    </row>
    <row r="74" spans="1:19" s="763" customFormat="1" ht="19.5" customHeight="1">
      <c r="A74" s="761"/>
      <c r="B74" s="1287" t="s">
        <v>4</v>
      </c>
      <c r="C74" s="1287"/>
      <c r="D74" s="1287"/>
      <c r="E74" s="1287"/>
      <c r="F74" s="762"/>
      <c r="G74" s="762"/>
      <c r="H74" s="762"/>
      <c r="I74" s="762"/>
      <c r="J74" s="762"/>
      <c r="K74" s="762"/>
      <c r="L74" s="762"/>
      <c r="M74" s="762"/>
      <c r="N74" s="1288" t="str">
        <f>'Thong tin'!B7</f>
        <v>CỤC TRƯỞNG</v>
      </c>
      <c r="O74" s="1288"/>
      <c r="P74" s="1288"/>
      <c r="Q74" s="1288"/>
      <c r="R74" s="1288"/>
      <c r="S74" s="1288"/>
    </row>
    <row r="75" spans="1:19" ht="18.75">
      <c r="A75" s="764"/>
      <c r="B75" s="1285"/>
      <c r="C75" s="1285"/>
      <c r="D75" s="1285"/>
      <c r="E75" s="765"/>
      <c r="F75" s="765"/>
      <c r="G75" s="765"/>
      <c r="H75" s="765"/>
      <c r="I75" s="765"/>
      <c r="J75" s="765"/>
      <c r="K75" s="765"/>
      <c r="L75" s="765"/>
      <c r="M75" s="765"/>
      <c r="N75" s="1284"/>
      <c r="O75" s="1284"/>
      <c r="P75" s="1284"/>
      <c r="Q75" s="1284"/>
      <c r="R75" s="1284"/>
      <c r="S75" s="1284"/>
    </row>
    <row r="76" spans="1:19" ht="18.75">
      <c r="A76" s="764"/>
      <c r="B76" s="764"/>
      <c r="C76" s="764"/>
      <c r="D76" s="765"/>
      <c r="E76" s="765"/>
      <c r="F76" s="765"/>
      <c r="G76" s="765"/>
      <c r="H76" s="765"/>
      <c r="I76" s="765"/>
      <c r="J76" s="765"/>
      <c r="K76" s="765"/>
      <c r="L76" s="765"/>
      <c r="M76" s="765"/>
      <c r="N76" s="765"/>
      <c r="O76" s="765"/>
      <c r="P76" s="765"/>
      <c r="Q76" s="765"/>
      <c r="R76" s="764"/>
      <c r="S76" s="764"/>
    </row>
    <row r="77" spans="1:19" ht="18.75">
      <c r="A77" s="764"/>
      <c r="B77" s="765"/>
      <c r="C77" s="765"/>
      <c r="D77" s="765"/>
      <c r="E77" s="765"/>
      <c r="F77" s="765"/>
      <c r="G77" s="765"/>
      <c r="H77" s="765"/>
      <c r="I77" s="765"/>
      <c r="J77" s="765"/>
      <c r="K77" s="765"/>
      <c r="L77" s="765"/>
      <c r="M77" s="765"/>
      <c r="N77" s="765"/>
      <c r="O77" s="765"/>
      <c r="P77" s="1284"/>
      <c r="Q77" s="1284"/>
      <c r="R77" s="1284"/>
      <c r="S77" s="764"/>
    </row>
    <row r="78" spans="1:19" ht="15.75" customHeight="1">
      <c r="A78" s="766"/>
      <c r="B78" s="764"/>
      <c r="C78" s="764"/>
      <c r="D78" s="765"/>
      <c r="E78" s="765"/>
      <c r="F78" s="765"/>
      <c r="G78" s="765"/>
      <c r="H78" s="765"/>
      <c r="I78" s="765"/>
      <c r="J78" s="765"/>
      <c r="K78" s="765"/>
      <c r="L78" s="765"/>
      <c r="M78" s="765"/>
      <c r="N78" s="765"/>
      <c r="O78" s="765"/>
      <c r="P78" s="765"/>
      <c r="Q78" s="765"/>
      <c r="R78" s="764"/>
      <c r="S78" s="764"/>
    </row>
    <row r="79" spans="1:19" ht="15.75" customHeight="1">
      <c r="A79" s="764"/>
      <c r="B79" s="765"/>
      <c r="C79" s="765"/>
      <c r="D79" s="765"/>
      <c r="E79" s="765"/>
      <c r="F79" s="765"/>
      <c r="G79" s="765"/>
      <c r="H79" s="765"/>
      <c r="I79" s="765"/>
      <c r="J79" s="765"/>
      <c r="K79" s="765"/>
      <c r="L79" s="765"/>
      <c r="M79" s="765"/>
      <c r="N79" s="765"/>
      <c r="O79" s="765"/>
      <c r="P79" s="765"/>
      <c r="Q79" s="765"/>
      <c r="R79" s="764"/>
      <c r="S79" s="764"/>
    </row>
    <row r="80" spans="1:19" ht="18.75">
      <c r="A80" s="767"/>
      <c r="B80" s="767"/>
      <c r="C80" s="767"/>
      <c r="D80" s="767"/>
      <c r="E80" s="767"/>
      <c r="F80" s="767"/>
      <c r="G80" s="767"/>
      <c r="H80" s="767"/>
      <c r="I80" s="767"/>
      <c r="J80" s="767"/>
      <c r="K80" s="767"/>
      <c r="L80" s="767"/>
      <c r="M80" s="767"/>
      <c r="N80" s="767"/>
      <c r="O80" s="767"/>
      <c r="P80" s="767"/>
      <c r="Q80" s="764"/>
      <c r="R80" s="764"/>
      <c r="S80" s="764"/>
    </row>
    <row r="81" spans="1:19" ht="18.75">
      <c r="A81" s="764"/>
      <c r="B81" s="764"/>
      <c r="C81" s="764"/>
      <c r="D81" s="764"/>
      <c r="E81" s="764"/>
      <c r="F81" s="764"/>
      <c r="G81" s="764"/>
      <c r="H81" s="764"/>
      <c r="I81" s="764"/>
      <c r="J81" s="764"/>
      <c r="K81" s="764"/>
      <c r="L81" s="764"/>
      <c r="M81" s="764"/>
      <c r="N81" s="764"/>
      <c r="O81" s="764"/>
      <c r="P81" s="764"/>
      <c r="Q81" s="764"/>
      <c r="R81" s="764"/>
      <c r="S81" s="764"/>
    </row>
    <row r="82" spans="1:19" ht="18.75">
      <c r="A82" s="764"/>
      <c r="B82" s="1283" t="str">
        <f>'Thong tin'!B5</f>
        <v>Nguyễn Thị Thảo</v>
      </c>
      <c r="C82" s="1283"/>
      <c r="D82" s="1283"/>
      <c r="E82" s="1283"/>
      <c r="F82" s="764"/>
      <c r="G82" s="764"/>
      <c r="H82" s="764"/>
      <c r="I82" s="764"/>
      <c r="J82" s="764"/>
      <c r="K82" s="764"/>
      <c r="L82" s="764"/>
      <c r="M82" s="764"/>
      <c r="N82" s="1283" t="str">
        <f>'Thong tin'!B6</f>
        <v>Nguyễn Văn Triệu</v>
      </c>
      <c r="O82" s="1283"/>
      <c r="P82" s="1283"/>
      <c r="Q82" s="1283"/>
      <c r="R82" s="1283"/>
      <c r="S82" s="1283"/>
    </row>
    <row r="83" spans="1:19" ht="18.75">
      <c r="A83" s="768"/>
      <c r="B83" s="768"/>
      <c r="C83" s="768"/>
      <c r="D83" s="768"/>
      <c r="E83" s="768"/>
      <c r="F83" s="768"/>
      <c r="G83" s="768"/>
      <c r="H83" s="768"/>
      <c r="I83" s="768"/>
      <c r="J83" s="768"/>
      <c r="K83" s="768"/>
      <c r="L83" s="768"/>
      <c r="M83" s="768"/>
      <c r="N83" s="768"/>
      <c r="O83" s="768"/>
      <c r="P83" s="768"/>
      <c r="Q83" s="768"/>
      <c r="R83" s="768"/>
      <c r="S83" s="768"/>
    </row>
  </sheetData>
  <sheetProtection sheet="1"/>
  <mergeCells count="34">
    <mergeCell ref="E1:O1"/>
    <mergeCell ref="E2:O2"/>
    <mergeCell ref="E3:O3"/>
    <mergeCell ref="G6:G9"/>
    <mergeCell ref="C6:E6"/>
    <mergeCell ref="H6:Q6"/>
    <mergeCell ref="P2:S2"/>
    <mergeCell ref="A3:D3"/>
    <mergeCell ref="J8:P8"/>
    <mergeCell ref="A2:D2"/>
    <mergeCell ref="H7:H9"/>
    <mergeCell ref="I8:I9"/>
    <mergeCell ref="P4:S4"/>
    <mergeCell ref="I7:P7"/>
    <mergeCell ref="D8:D9"/>
    <mergeCell ref="Q7:Q9"/>
    <mergeCell ref="C7:C9"/>
    <mergeCell ref="S6:S9"/>
    <mergeCell ref="A6:B9"/>
    <mergeCell ref="A10:B10"/>
    <mergeCell ref="A73:E73"/>
    <mergeCell ref="D7:E7"/>
    <mergeCell ref="E8:E9"/>
    <mergeCell ref="F6:F9"/>
    <mergeCell ref="A11:B11"/>
    <mergeCell ref="R6:R9"/>
    <mergeCell ref="N82:S82"/>
    <mergeCell ref="N75:S75"/>
    <mergeCell ref="B75:D75"/>
    <mergeCell ref="B82:E82"/>
    <mergeCell ref="P77:R77"/>
    <mergeCell ref="N73:S73"/>
    <mergeCell ref="B74:E74"/>
    <mergeCell ref="N74:S74"/>
  </mergeCells>
  <printOptions/>
  <pageMargins left="0.25" right="0.2" top="0.25" bottom="0.25" header="0.3" footer="0.3"/>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sheetPr>
    <tabColor indexed="19"/>
  </sheetPr>
  <dimension ref="A1:AG81"/>
  <sheetViews>
    <sheetView showZeros="0" zoomScale="85" zoomScaleNormal="85" zoomScaleSheetLayoutView="85" zoomScalePageLayoutView="0" workbookViewId="0" topLeftCell="A5">
      <selection activeCell="D32" sqref="D32"/>
    </sheetView>
  </sheetViews>
  <sheetFormatPr defaultColWidth="9.00390625" defaultRowHeight="15.75"/>
  <cols>
    <col min="1" max="1" width="4.125" style="723" customWidth="1"/>
    <col min="2" max="2" width="15.75390625" style="723" customWidth="1"/>
    <col min="3" max="4" width="12.25390625" style="723" customWidth="1"/>
    <col min="5" max="5" width="10.375" style="723" customWidth="1"/>
    <col min="6" max="6" width="9.25390625" style="723" customWidth="1"/>
    <col min="7" max="7" width="6.875" style="723" customWidth="1"/>
    <col min="8" max="8" width="12.00390625" style="723" customWidth="1"/>
    <col min="9" max="9" width="10.625" style="723" customWidth="1"/>
    <col min="10" max="10" width="10.00390625" style="723" customWidth="1"/>
    <col min="11" max="11" width="10.25390625" style="723" customWidth="1"/>
    <col min="12" max="12" width="5.875" style="723" customWidth="1"/>
    <col min="13" max="13" width="10.00390625" style="723" customWidth="1"/>
    <col min="14" max="15" width="9.625" style="723" customWidth="1"/>
    <col min="16" max="16" width="6.50390625" style="723" customWidth="1"/>
    <col min="17" max="17" width="8.75390625" style="723" customWidth="1"/>
    <col min="18" max="18" width="10.00390625" style="723" customWidth="1"/>
    <col min="19" max="19" width="11.50390625" style="723" customWidth="1"/>
    <col min="20" max="20" width="7.625" style="723" customWidth="1"/>
    <col min="21" max="16384" width="9.00390625" style="723" customWidth="1"/>
  </cols>
  <sheetData>
    <row r="1" spans="1:20" ht="20.25" customHeight="1">
      <c r="A1" s="722" t="s">
        <v>35</v>
      </c>
      <c r="B1" s="722"/>
      <c r="C1" s="722"/>
      <c r="E1" s="1182" t="s">
        <v>745</v>
      </c>
      <c r="F1" s="1182"/>
      <c r="G1" s="1182"/>
      <c r="H1" s="1182"/>
      <c r="I1" s="1182"/>
      <c r="J1" s="1182"/>
      <c r="K1" s="1182"/>
      <c r="L1" s="1182"/>
      <c r="M1" s="1182"/>
      <c r="N1" s="1182"/>
      <c r="O1" s="1182"/>
      <c r="P1" s="1182"/>
      <c r="Q1" s="724" t="s">
        <v>580</v>
      </c>
      <c r="R1" s="724"/>
      <c r="S1" s="724"/>
      <c r="T1" s="724"/>
    </row>
    <row r="2" spans="1:20" ht="17.25" customHeight="1">
      <c r="A2" s="1306" t="s">
        <v>343</v>
      </c>
      <c r="B2" s="1306"/>
      <c r="C2" s="1306"/>
      <c r="D2" s="1306"/>
      <c r="E2" s="1181" t="s">
        <v>42</v>
      </c>
      <c r="F2" s="1181"/>
      <c r="G2" s="1181"/>
      <c r="H2" s="1181"/>
      <c r="I2" s="1181"/>
      <c r="J2" s="1181"/>
      <c r="K2" s="1181"/>
      <c r="L2" s="1181"/>
      <c r="M2" s="1181"/>
      <c r="N2" s="1181"/>
      <c r="O2" s="1181"/>
      <c r="P2" s="1181"/>
      <c r="Q2" s="1309" t="str">
        <f>'Thong tin'!B4</f>
        <v>CTHADS tỉnh Bình Phước</v>
      </c>
      <c r="R2" s="1309"/>
      <c r="S2" s="1309"/>
      <c r="T2" s="1309"/>
    </row>
    <row r="3" spans="1:20" ht="18" customHeight="1">
      <c r="A3" s="1306" t="s">
        <v>344</v>
      </c>
      <c r="B3" s="1306"/>
      <c r="C3" s="1306"/>
      <c r="D3" s="1306"/>
      <c r="E3" s="1305" t="str">
        <f>'Thong tin'!B3</f>
        <v>9 tháng / năm 2018</v>
      </c>
      <c r="F3" s="1305"/>
      <c r="G3" s="1305"/>
      <c r="H3" s="1305"/>
      <c r="I3" s="1305"/>
      <c r="J3" s="1305"/>
      <c r="K3" s="1305"/>
      <c r="L3" s="1305"/>
      <c r="M3" s="1305"/>
      <c r="N3" s="1305"/>
      <c r="O3" s="1305"/>
      <c r="P3" s="1305"/>
      <c r="Q3" s="724" t="s">
        <v>469</v>
      </c>
      <c r="R3" s="494"/>
      <c r="S3" s="724"/>
      <c r="T3" s="724"/>
    </row>
    <row r="4" spans="1:20" ht="14.25" customHeight="1">
      <c r="A4" s="495" t="s">
        <v>216</v>
      </c>
      <c r="B4" s="722"/>
      <c r="C4" s="722"/>
      <c r="D4" s="722"/>
      <c r="E4" s="722"/>
      <c r="F4" s="722"/>
      <c r="G4" s="722"/>
      <c r="H4" s="722"/>
      <c r="I4" s="722"/>
      <c r="J4" s="722"/>
      <c r="K4" s="722"/>
      <c r="L4" s="722"/>
      <c r="M4" s="722"/>
      <c r="N4" s="722"/>
      <c r="O4" s="725"/>
      <c r="P4" s="725"/>
      <c r="Q4" s="1310" t="s">
        <v>411</v>
      </c>
      <c r="R4" s="1310"/>
      <c r="S4" s="1310"/>
      <c r="T4" s="1310"/>
    </row>
    <row r="5" spans="2:20" ht="21.75" customHeight="1" thickBot="1">
      <c r="B5" s="24"/>
      <c r="C5" s="24"/>
      <c r="Q5" s="1313" t="s">
        <v>581</v>
      </c>
      <c r="R5" s="1313"/>
      <c r="S5" s="1313"/>
      <c r="T5" s="1313"/>
    </row>
    <row r="6" spans="1:33" ht="18.75" customHeight="1" thickTop="1">
      <c r="A6" s="1321" t="s">
        <v>72</v>
      </c>
      <c r="B6" s="1322"/>
      <c r="C6" s="1311" t="s">
        <v>217</v>
      </c>
      <c r="D6" s="1311"/>
      <c r="E6" s="1311"/>
      <c r="F6" s="1307" t="s">
        <v>134</v>
      </c>
      <c r="G6" s="1307" t="s">
        <v>218</v>
      </c>
      <c r="H6" s="1314" t="s">
        <v>137</v>
      </c>
      <c r="I6" s="1314"/>
      <c r="J6" s="1314"/>
      <c r="K6" s="1314"/>
      <c r="L6" s="1314"/>
      <c r="M6" s="1314"/>
      <c r="N6" s="1314"/>
      <c r="O6" s="1314"/>
      <c r="P6" s="1314"/>
      <c r="Q6" s="1314"/>
      <c r="R6" s="1314"/>
      <c r="S6" s="1311" t="s">
        <v>353</v>
      </c>
      <c r="T6" s="1319" t="s">
        <v>579</v>
      </c>
      <c r="U6" s="726"/>
      <c r="V6" s="726"/>
      <c r="W6" s="726"/>
      <c r="X6" s="726"/>
      <c r="Y6" s="726"/>
      <c r="Z6" s="726"/>
      <c r="AA6" s="726"/>
      <c r="AB6" s="726"/>
      <c r="AC6" s="726"/>
      <c r="AD6" s="726"/>
      <c r="AE6" s="726"/>
      <c r="AF6" s="726"/>
      <c r="AG6" s="726"/>
    </row>
    <row r="7" spans="1:33" s="727" customFormat="1" ht="21" customHeight="1">
      <c r="A7" s="1323"/>
      <c r="B7" s="1203"/>
      <c r="C7" s="1312" t="s">
        <v>51</v>
      </c>
      <c r="D7" s="1317" t="s">
        <v>7</v>
      </c>
      <c r="E7" s="1317"/>
      <c r="F7" s="1308"/>
      <c r="G7" s="1308"/>
      <c r="H7" s="1308" t="s">
        <v>137</v>
      </c>
      <c r="I7" s="1312" t="s">
        <v>138</v>
      </c>
      <c r="J7" s="1312"/>
      <c r="K7" s="1312"/>
      <c r="L7" s="1312"/>
      <c r="M7" s="1312"/>
      <c r="N7" s="1312"/>
      <c r="O7" s="1312"/>
      <c r="P7" s="1312"/>
      <c r="Q7" s="1312"/>
      <c r="R7" s="1308" t="s">
        <v>219</v>
      </c>
      <c r="S7" s="1312"/>
      <c r="T7" s="1320"/>
      <c r="U7" s="724"/>
      <c r="V7" s="724"/>
      <c r="W7" s="724"/>
      <c r="X7" s="724"/>
      <c r="Y7" s="724"/>
      <c r="Z7" s="724"/>
      <c r="AA7" s="724"/>
      <c r="AB7" s="724"/>
      <c r="AC7" s="724"/>
      <c r="AD7" s="724"/>
      <c r="AE7" s="724"/>
      <c r="AF7" s="724"/>
      <c r="AG7" s="724"/>
    </row>
    <row r="8" spans="1:33" ht="21.75" customHeight="1">
      <c r="A8" s="1323"/>
      <c r="B8" s="1203"/>
      <c r="C8" s="1312"/>
      <c r="D8" s="1317" t="s">
        <v>220</v>
      </c>
      <c r="E8" s="1317" t="s">
        <v>221</v>
      </c>
      <c r="F8" s="1308"/>
      <c r="G8" s="1308"/>
      <c r="H8" s="1308"/>
      <c r="I8" s="1308" t="s">
        <v>578</v>
      </c>
      <c r="J8" s="1317" t="s">
        <v>7</v>
      </c>
      <c r="K8" s="1317"/>
      <c r="L8" s="1317"/>
      <c r="M8" s="1317"/>
      <c r="N8" s="1317"/>
      <c r="O8" s="1317"/>
      <c r="P8" s="1317"/>
      <c r="Q8" s="1317"/>
      <c r="R8" s="1308"/>
      <c r="S8" s="1312"/>
      <c r="T8" s="1320"/>
      <c r="U8" s="726"/>
      <c r="V8" s="726"/>
      <c r="W8" s="726"/>
      <c r="X8" s="726"/>
      <c r="Y8" s="726"/>
      <c r="Z8" s="726"/>
      <c r="AA8" s="726"/>
      <c r="AB8" s="726"/>
      <c r="AC8" s="726"/>
      <c r="AD8" s="726"/>
      <c r="AE8" s="726"/>
      <c r="AF8" s="726"/>
      <c r="AG8" s="726"/>
    </row>
    <row r="9" spans="1:33" ht="72.75" customHeight="1">
      <c r="A9" s="1323"/>
      <c r="B9" s="1203"/>
      <c r="C9" s="1312"/>
      <c r="D9" s="1317"/>
      <c r="E9" s="1317"/>
      <c r="F9" s="1308"/>
      <c r="G9" s="1308"/>
      <c r="H9" s="1308"/>
      <c r="I9" s="1308"/>
      <c r="J9" s="492" t="s">
        <v>222</v>
      </c>
      <c r="K9" s="492" t="s">
        <v>223</v>
      </c>
      <c r="L9" s="492" t="s">
        <v>201</v>
      </c>
      <c r="M9" s="493" t="s">
        <v>142</v>
      </c>
      <c r="N9" s="493" t="s">
        <v>224</v>
      </c>
      <c r="O9" s="493" t="s">
        <v>146</v>
      </c>
      <c r="P9" s="13" t="s">
        <v>354</v>
      </c>
      <c r="Q9" s="493" t="s">
        <v>150</v>
      </c>
      <c r="R9" s="1308"/>
      <c r="S9" s="1312"/>
      <c r="T9" s="1320"/>
      <c r="U9" s="726"/>
      <c r="V9" s="726"/>
      <c r="W9" s="726"/>
      <c r="X9" s="726"/>
      <c r="Y9" s="726"/>
      <c r="Z9" s="726"/>
      <c r="AA9" s="726"/>
      <c r="AB9" s="726"/>
      <c r="AC9" s="726"/>
      <c r="AD9" s="726"/>
      <c r="AE9" s="726"/>
      <c r="AF9" s="726"/>
      <c r="AG9" s="726"/>
    </row>
    <row r="10" spans="1:20" ht="18" customHeight="1">
      <c r="A10" s="1324" t="s">
        <v>6</v>
      </c>
      <c r="B10" s="1325"/>
      <c r="C10" s="496">
        <v>1</v>
      </c>
      <c r="D10" s="496">
        <v>2</v>
      </c>
      <c r="E10" s="496">
        <v>3</v>
      </c>
      <c r="F10" s="496">
        <v>4</v>
      </c>
      <c r="G10" s="496">
        <v>5</v>
      </c>
      <c r="H10" s="496">
        <v>6</v>
      </c>
      <c r="I10" s="496">
        <v>7</v>
      </c>
      <c r="J10" s="496">
        <v>8</v>
      </c>
      <c r="K10" s="496">
        <v>9</v>
      </c>
      <c r="L10" s="496" t="s">
        <v>101</v>
      </c>
      <c r="M10" s="496" t="s">
        <v>102</v>
      </c>
      <c r="N10" s="496" t="s">
        <v>103</v>
      </c>
      <c r="O10" s="496" t="s">
        <v>104</v>
      </c>
      <c r="P10" s="496" t="s">
        <v>105</v>
      </c>
      <c r="Q10" s="496" t="s">
        <v>356</v>
      </c>
      <c r="R10" s="496" t="s">
        <v>357</v>
      </c>
      <c r="S10" s="496" t="s">
        <v>358</v>
      </c>
      <c r="T10" s="497" t="s">
        <v>359</v>
      </c>
    </row>
    <row r="11" spans="1:20" ht="24" customHeight="1">
      <c r="A11" s="1315" t="s">
        <v>662</v>
      </c>
      <c r="B11" s="1316"/>
      <c r="C11" s="779">
        <f aca="true" t="shared" si="0" ref="C11:S11">C12+C21</f>
        <v>1484684522.3</v>
      </c>
      <c r="D11" s="779">
        <f t="shared" si="0"/>
        <v>1015173566</v>
      </c>
      <c r="E11" s="779">
        <f t="shared" si="0"/>
        <v>469510956.3</v>
      </c>
      <c r="F11" s="779">
        <f t="shared" si="0"/>
        <v>64642917</v>
      </c>
      <c r="G11" s="779">
        <f t="shared" si="0"/>
        <v>0</v>
      </c>
      <c r="H11" s="779">
        <f t="shared" si="0"/>
        <v>1420041605.3</v>
      </c>
      <c r="I11" s="779">
        <f t="shared" si="0"/>
        <v>912401265.3</v>
      </c>
      <c r="J11" s="779">
        <f t="shared" si="0"/>
        <v>164656226.3</v>
      </c>
      <c r="K11" s="779">
        <f t="shared" si="0"/>
        <v>77269983</v>
      </c>
      <c r="L11" s="779">
        <f t="shared" si="0"/>
        <v>15506</v>
      </c>
      <c r="M11" s="779">
        <f t="shared" si="0"/>
        <v>635492533</v>
      </c>
      <c r="N11" s="779">
        <f t="shared" si="0"/>
        <v>22499353</v>
      </c>
      <c r="O11" s="779">
        <f t="shared" si="0"/>
        <v>10992382</v>
      </c>
      <c r="P11" s="779">
        <f t="shared" si="0"/>
        <v>0</v>
      </c>
      <c r="Q11" s="779">
        <f t="shared" si="0"/>
        <v>1475282</v>
      </c>
      <c r="R11" s="779">
        <f t="shared" si="0"/>
        <v>507640340</v>
      </c>
      <c r="S11" s="779">
        <f t="shared" si="0"/>
        <v>1178099890</v>
      </c>
      <c r="T11" s="780">
        <f>(J11+K11+L11)/I11</f>
        <v>0.26517029787376384</v>
      </c>
    </row>
    <row r="12" spans="1:20" ht="26.25" customHeight="1">
      <c r="A12" s="781" t="s">
        <v>0</v>
      </c>
      <c r="B12" s="782" t="s">
        <v>744</v>
      </c>
      <c r="C12" s="783">
        <f aca="true" t="shared" si="1" ref="C12:S12">SUM(C13:C20)</f>
        <v>66417416.3</v>
      </c>
      <c r="D12" s="783">
        <f t="shared" si="1"/>
        <v>55510669</v>
      </c>
      <c r="E12" s="783">
        <f t="shared" si="1"/>
        <v>10906747.3</v>
      </c>
      <c r="F12" s="783">
        <f t="shared" si="1"/>
        <v>1525870</v>
      </c>
      <c r="G12" s="783">
        <f t="shared" si="1"/>
        <v>0</v>
      </c>
      <c r="H12" s="783">
        <f t="shared" si="1"/>
        <v>64891546.3</v>
      </c>
      <c r="I12" s="783">
        <f t="shared" si="1"/>
        <v>37502878.3</v>
      </c>
      <c r="J12" s="783">
        <f t="shared" si="1"/>
        <v>4767500.3</v>
      </c>
      <c r="K12" s="783">
        <f t="shared" si="1"/>
        <v>1321144</v>
      </c>
      <c r="L12" s="783">
        <f t="shared" si="1"/>
        <v>0</v>
      </c>
      <c r="M12" s="783">
        <f t="shared" si="1"/>
        <v>31414234</v>
      </c>
      <c r="N12" s="783">
        <f t="shared" si="1"/>
        <v>0</v>
      </c>
      <c r="O12" s="783">
        <f t="shared" si="1"/>
        <v>0</v>
      </c>
      <c r="P12" s="783">
        <f t="shared" si="1"/>
        <v>0</v>
      </c>
      <c r="Q12" s="783">
        <f t="shared" si="1"/>
        <v>0</v>
      </c>
      <c r="R12" s="783">
        <f t="shared" si="1"/>
        <v>27388668</v>
      </c>
      <c r="S12" s="783">
        <f t="shared" si="1"/>
        <v>58802902</v>
      </c>
      <c r="T12" s="549">
        <f aca="true" t="shared" si="2" ref="T12:T72">(J12+K12+L12)/I12</f>
        <v>0.16235138677342534</v>
      </c>
    </row>
    <row r="13" spans="1:20" ht="24.75" customHeight="1">
      <c r="A13" s="784">
        <v>1</v>
      </c>
      <c r="B13" s="653" t="s">
        <v>661</v>
      </c>
      <c r="C13" s="785">
        <f aca="true" t="shared" si="3" ref="C13:C20">IF((D13+E13)-(F13+G13)=H13,(D13+E13),"Sai")</f>
        <v>575857.3</v>
      </c>
      <c r="D13" s="786">
        <v>0</v>
      </c>
      <c r="E13" s="786">
        <v>575857.3</v>
      </c>
      <c r="F13" s="786">
        <v>0</v>
      </c>
      <c r="G13" s="786">
        <v>0</v>
      </c>
      <c r="H13" s="785">
        <f aca="true" t="shared" si="4" ref="H13:H20">I13+R13</f>
        <v>575857.3</v>
      </c>
      <c r="I13" s="785">
        <f>SUM(J13:Q13)</f>
        <v>575857.3</v>
      </c>
      <c r="J13" s="786">
        <v>575857.3</v>
      </c>
      <c r="K13" s="786">
        <v>0</v>
      </c>
      <c r="L13" s="786">
        <v>0</v>
      </c>
      <c r="M13" s="786">
        <v>0</v>
      </c>
      <c r="N13" s="786">
        <v>0</v>
      </c>
      <c r="O13" s="786">
        <v>0</v>
      </c>
      <c r="P13" s="786">
        <v>0</v>
      </c>
      <c r="Q13" s="786">
        <v>0</v>
      </c>
      <c r="R13" s="786">
        <v>0</v>
      </c>
      <c r="S13" s="787">
        <f aca="true" t="shared" si="5" ref="S13:S20">M13+N13+O13+P13+Q13+R13</f>
        <v>0</v>
      </c>
      <c r="T13" s="549">
        <f t="shared" si="2"/>
        <v>1</v>
      </c>
    </row>
    <row r="14" spans="1:20" ht="24.75" customHeight="1">
      <c r="A14" s="784">
        <v>2</v>
      </c>
      <c r="B14" s="653" t="s">
        <v>663</v>
      </c>
      <c r="C14" s="785">
        <f t="shared" si="3"/>
        <v>50837</v>
      </c>
      <c r="D14" s="786">
        <v>50637</v>
      </c>
      <c r="E14" s="786">
        <v>200</v>
      </c>
      <c r="F14" s="786">
        <v>0</v>
      </c>
      <c r="G14" s="786">
        <v>0</v>
      </c>
      <c r="H14" s="785">
        <f t="shared" si="4"/>
        <v>50837</v>
      </c>
      <c r="I14" s="785">
        <f aca="true" t="shared" si="6" ref="I14:I68">SUM(J14:Q14)</f>
        <v>8331</v>
      </c>
      <c r="J14" s="786">
        <v>200</v>
      </c>
      <c r="K14" s="786">
        <v>0</v>
      </c>
      <c r="L14" s="786">
        <v>0</v>
      </c>
      <c r="M14" s="786">
        <v>8131</v>
      </c>
      <c r="N14" s="786">
        <v>0</v>
      </c>
      <c r="O14" s="786">
        <v>0</v>
      </c>
      <c r="P14" s="786">
        <v>0</v>
      </c>
      <c r="Q14" s="786">
        <v>0</v>
      </c>
      <c r="R14" s="786">
        <v>42506</v>
      </c>
      <c r="S14" s="787">
        <f t="shared" si="5"/>
        <v>50637</v>
      </c>
      <c r="T14" s="549">
        <f t="shared" si="2"/>
        <v>0.024006721882126995</v>
      </c>
    </row>
    <row r="15" spans="1:20" ht="24.75" customHeight="1">
      <c r="A15" s="784">
        <v>3</v>
      </c>
      <c r="B15" s="653" t="s">
        <v>664</v>
      </c>
      <c r="C15" s="785">
        <f t="shared" si="3"/>
        <v>41067883</v>
      </c>
      <c r="D15" s="786">
        <v>36762045</v>
      </c>
      <c r="E15" s="786">
        <v>4305838</v>
      </c>
      <c r="F15" s="786">
        <v>4200</v>
      </c>
      <c r="G15" s="786">
        <v>0</v>
      </c>
      <c r="H15" s="785">
        <f t="shared" si="4"/>
        <v>41063683</v>
      </c>
      <c r="I15" s="785">
        <f>SUM(J15:Q15)</f>
        <v>19823868</v>
      </c>
      <c r="J15" s="786">
        <v>2782731</v>
      </c>
      <c r="K15" s="786">
        <v>0</v>
      </c>
      <c r="L15" s="786">
        <v>0</v>
      </c>
      <c r="M15" s="786">
        <v>17041137</v>
      </c>
      <c r="N15" s="786">
        <v>0</v>
      </c>
      <c r="O15" s="786">
        <v>0</v>
      </c>
      <c r="P15" s="786">
        <v>0</v>
      </c>
      <c r="Q15" s="786">
        <v>0</v>
      </c>
      <c r="R15" s="786">
        <v>21239815</v>
      </c>
      <c r="S15" s="787">
        <f t="shared" si="5"/>
        <v>38280952</v>
      </c>
      <c r="T15" s="549">
        <f t="shared" si="2"/>
        <v>0.1403727567193244</v>
      </c>
    </row>
    <row r="16" spans="1:20" ht="24.75" customHeight="1">
      <c r="A16" s="784">
        <v>4</v>
      </c>
      <c r="B16" s="653" t="s">
        <v>665</v>
      </c>
      <c r="C16" s="785">
        <f t="shared" si="3"/>
        <v>546399</v>
      </c>
      <c r="D16" s="786">
        <v>190399</v>
      </c>
      <c r="E16" s="786">
        <v>356000</v>
      </c>
      <c r="F16" s="786">
        <v>84600</v>
      </c>
      <c r="G16" s="786">
        <v>0</v>
      </c>
      <c r="H16" s="785">
        <f t="shared" si="4"/>
        <v>461799</v>
      </c>
      <c r="I16" s="785">
        <f>SUM(J16:Q16)</f>
        <v>293194</v>
      </c>
      <c r="J16" s="786">
        <v>5675</v>
      </c>
      <c r="K16" s="786">
        <v>22393</v>
      </c>
      <c r="L16" s="786">
        <v>0</v>
      </c>
      <c r="M16" s="786">
        <v>265126</v>
      </c>
      <c r="N16" s="786">
        <v>0</v>
      </c>
      <c r="O16" s="786">
        <v>0</v>
      </c>
      <c r="P16" s="786">
        <v>0</v>
      </c>
      <c r="Q16" s="786">
        <v>0</v>
      </c>
      <c r="R16" s="786">
        <v>168605</v>
      </c>
      <c r="S16" s="787">
        <f t="shared" si="5"/>
        <v>433731</v>
      </c>
      <c r="T16" s="549">
        <f t="shared" si="2"/>
        <v>0.09573183625858646</v>
      </c>
    </row>
    <row r="17" spans="1:20" ht="24.75" customHeight="1">
      <c r="A17" s="784">
        <v>5</v>
      </c>
      <c r="B17" s="653" t="s">
        <v>735</v>
      </c>
      <c r="C17" s="785">
        <f t="shared" si="3"/>
        <v>4233211</v>
      </c>
      <c r="D17" s="786">
        <v>2506113</v>
      </c>
      <c r="E17" s="786">
        <v>1727098</v>
      </c>
      <c r="F17" s="786">
        <v>554952</v>
      </c>
      <c r="G17" s="786">
        <v>0</v>
      </c>
      <c r="H17" s="785">
        <f t="shared" si="4"/>
        <v>3678259</v>
      </c>
      <c r="I17" s="785">
        <f>SUM(J17:Q17)</f>
        <v>2033463</v>
      </c>
      <c r="J17" s="786">
        <v>77034</v>
      </c>
      <c r="K17" s="786">
        <v>114000</v>
      </c>
      <c r="L17" s="786">
        <v>0</v>
      </c>
      <c r="M17" s="786">
        <v>1842429</v>
      </c>
      <c r="N17" s="786">
        <v>0</v>
      </c>
      <c r="O17" s="786">
        <v>0</v>
      </c>
      <c r="P17" s="786">
        <v>0</v>
      </c>
      <c r="Q17" s="786">
        <v>0</v>
      </c>
      <c r="R17" s="786">
        <v>1644796</v>
      </c>
      <c r="S17" s="787">
        <f t="shared" si="5"/>
        <v>3487225</v>
      </c>
      <c r="T17" s="549">
        <f t="shared" si="2"/>
        <v>0.09394515661214392</v>
      </c>
    </row>
    <row r="18" spans="1:20" ht="24.75" customHeight="1">
      <c r="A18" s="784">
        <v>6</v>
      </c>
      <c r="B18" s="755" t="s">
        <v>737</v>
      </c>
      <c r="C18" s="785">
        <f t="shared" si="3"/>
        <v>16437537</v>
      </c>
      <c r="D18" s="786">
        <v>15089581</v>
      </c>
      <c r="E18" s="786">
        <v>1347956</v>
      </c>
      <c r="F18" s="786">
        <v>154967</v>
      </c>
      <c r="G18" s="786">
        <v>0</v>
      </c>
      <c r="H18" s="785">
        <f t="shared" si="4"/>
        <v>16282570</v>
      </c>
      <c r="I18" s="785">
        <f t="shared" si="6"/>
        <v>13912802</v>
      </c>
      <c r="J18" s="786">
        <v>1207833</v>
      </c>
      <c r="K18" s="786">
        <v>1111850</v>
      </c>
      <c r="L18" s="786">
        <v>0</v>
      </c>
      <c r="M18" s="786">
        <v>11593119</v>
      </c>
      <c r="N18" s="786">
        <v>0</v>
      </c>
      <c r="O18" s="786">
        <v>0</v>
      </c>
      <c r="P18" s="786">
        <v>0</v>
      </c>
      <c r="Q18" s="786">
        <v>0</v>
      </c>
      <c r="R18" s="786">
        <v>2369768</v>
      </c>
      <c r="S18" s="787">
        <f t="shared" si="5"/>
        <v>13962887</v>
      </c>
      <c r="T18" s="549">
        <f t="shared" si="2"/>
        <v>0.16673010943446187</v>
      </c>
    </row>
    <row r="19" spans="1:20" ht="24.75" customHeight="1">
      <c r="A19" s="784">
        <v>7</v>
      </c>
      <c r="B19" s="755" t="s">
        <v>759</v>
      </c>
      <c r="C19" s="785">
        <f t="shared" si="3"/>
        <v>563430</v>
      </c>
      <c r="D19" s="786">
        <v>91435</v>
      </c>
      <c r="E19" s="786">
        <v>471995</v>
      </c>
      <c r="F19" s="786">
        <v>0</v>
      </c>
      <c r="G19" s="786">
        <v>0</v>
      </c>
      <c r="H19" s="785">
        <f>I19+R19</f>
        <v>563430</v>
      </c>
      <c r="I19" s="785">
        <f>SUM(J19:Q19)</f>
        <v>563430</v>
      </c>
      <c r="J19" s="786">
        <v>6030</v>
      </c>
      <c r="K19" s="786">
        <v>0</v>
      </c>
      <c r="L19" s="786">
        <v>0</v>
      </c>
      <c r="M19" s="786">
        <v>557400</v>
      </c>
      <c r="N19" s="786">
        <v>0</v>
      </c>
      <c r="O19" s="786">
        <v>0</v>
      </c>
      <c r="P19" s="786">
        <v>0</v>
      </c>
      <c r="Q19" s="786">
        <v>0</v>
      </c>
      <c r="R19" s="786">
        <v>0</v>
      </c>
      <c r="S19" s="787">
        <f>M19+N19+O19+P19+Q19+R19</f>
        <v>557400</v>
      </c>
      <c r="T19" s="549">
        <f>(J19+K19+L19)/I19</f>
        <v>0.010702305521537725</v>
      </c>
    </row>
    <row r="20" spans="1:20" ht="24.75" customHeight="1">
      <c r="A20" s="784">
        <v>8</v>
      </c>
      <c r="B20" s="755" t="s">
        <v>738</v>
      </c>
      <c r="C20" s="785">
        <f t="shared" si="3"/>
        <v>2942262</v>
      </c>
      <c r="D20" s="786">
        <v>820459</v>
      </c>
      <c r="E20" s="786">
        <v>2121803</v>
      </c>
      <c r="F20" s="786">
        <v>727151</v>
      </c>
      <c r="G20" s="786">
        <v>0</v>
      </c>
      <c r="H20" s="785">
        <f t="shared" si="4"/>
        <v>2215111</v>
      </c>
      <c r="I20" s="785">
        <f t="shared" si="6"/>
        <v>291933</v>
      </c>
      <c r="J20" s="786">
        <v>112140</v>
      </c>
      <c r="K20" s="786">
        <v>72901</v>
      </c>
      <c r="L20" s="786">
        <v>0</v>
      </c>
      <c r="M20" s="786">
        <v>106892</v>
      </c>
      <c r="N20" s="786">
        <v>0</v>
      </c>
      <c r="O20" s="786">
        <v>0</v>
      </c>
      <c r="P20" s="786">
        <v>0</v>
      </c>
      <c r="Q20" s="786">
        <v>0</v>
      </c>
      <c r="R20" s="786">
        <v>1923178</v>
      </c>
      <c r="S20" s="787">
        <f t="shared" si="5"/>
        <v>2030070</v>
      </c>
      <c r="T20" s="549">
        <f t="shared" si="2"/>
        <v>0.633847492404079</v>
      </c>
    </row>
    <row r="21" spans="1:20" ht="30.75" customHeight="1">
      <c r="A21" s="789" t="s">
        <v>1</v>
      </c>
      <c r="B21" s="790" t="s">
        <v>19</v>
      </c>
      <c r="C21" s="785">
        <f aca="true" t="shared" si="7" ref="C21:S21">C22+C28+C33+C36+C40+C47+C53+C57+C61+C65+C70</f>
        <v>1418267106</v>
      </c>
      <c r="D21" s="785">
        <f t="shared" si="7"/>
        <v>959662897</v>
      </c>
      <c r="E21" s="785">
        <f t="shared" si="7"/>
        <v>458604209</v>
      </c>
      <c r="F21" s="785">
        <f t="shared" si="7"/>
        <v>63117047</v>
      </c>
      <c r="G21" s="785">
        <f t="shared" si="7"/>
        <v>0</v>
      </c>
      <c r="H21" s="785">
        <f t="shared" si="7"/>
        <v>1355150059</v>
      </c>
      <c r="I21" s="785">
        <f t="shared" si="7"/>
        <v>874898387</v>
      </c>
      <c r="J21" s="785">
        <f t="shared" si="7"/>
        <v>159888726</v>
      </c>
      <c r="K21" s="785">
        <f t="shared" si="7"/>
        <v>75948839</v>
      </c>
      <c r="L21" s="785">
        <f t="shared" si="7"/>
        <v>15506</v>
      </c>
      <c r="M21" s="785">
        <f t="shared" si="7"/>
        <v>604078299</v>
      </c>
      <c r="N21" s="785">
        <f t="shared" si="7"/>
        <v>22499353</v>
      </c>
      <c r="O21" s="785">
        <f t="shared" si="7"/>
        <v>10992382</v>
      </c>
      <c r="P21" s="785">
        <f t="shared" si="7"/>
        <v>0</v>
      </c>
      <c r="Q21" s="785">
        <f t="shared" si="7"/>
        <v>1475282</v>
      </c>
      <c r="R21" s="785">
        <f t="shared" si="7"/>
        <v>480251672</v>
      </c>
      <c r="S21" s="785">
        <f t="shared" si="7"/>
        <v>1119296988</v>
      </c>
      <c r="T21" s="549">
        <f t="shared" si="2"/>
        <v>0.26957767268120475</v>
      </c>
    </row>
    <row r="22" spans="1:20" ht="33" customHeight="1">
      <c r="A22" s="789">
        <v>1</v>
      </c>
      <c r="B22" s="791" t="s">
        <v>709</v>
      </c>
      <c r="C22" s="785">
        <f aca="true" t="shared" si="8" ref="C22:S22">SUM(C23:C27)</f>
        <v>285756315</v>
      </c>
      <c r="D22" s="785">
        <f t="shared" si="8"/>
        <v>192783247</v>
      </c>
      <c r="E22" s="785">
        <f t="shared" si="8"/>
        <v>92973068</v>
      </c>
      <c r="F22" s="785">
        <f t="shared" si="8"/>
        <v>14065103</v>
      </c>
      <c r="G22" s="785">
        <f t="shared" si="8"/>
        <v>0</v>
      </c>
      <c r="H22" s="785">
        <f t="shared" si="8"/>
        <v>271691212</v>
      </c>
      <c r="I22" s="785">
        <f t="shared" si="8"/>
        <v>149618426</v>
      </c>
      <c r="J22" s="785">
        <f t="shared" si="8"/>
        <v>46646523</v>
      </c>
      <c r="K22" s="785">
        <f t="shared" si="8"/>
        <v>6014683</v>
      </c>
      <c r="L22" s="785">
        <f t="shared" si="8"/>
        <v>0</v>
      </c>
      <c r="M22" s="785">
        <f t="shared" si="8"/>
        <v>96588074</v>
      </c>
      <c r="N22" s="785">
        <f t="shared" si="8"/>
        <v>1000</v>
      </c>
      <c r="O22" s="785">
        <f t="shared" si="8"/>
        <v>7300</v>
      </c>
      <c r="P22" s="785">
        <f t="shared" si="8"/>
        <v>0</v>
      </c>
      <c r="Q22" s="785">
        <f t="shared" si="8"/>
        <v>360846</v>
      </c>
      <c r="R22" s="785">
        <f t="shared" si="8"/>
        <v>122072786</v>
      </c>
      <c r="S22" s="785">
        <f t="shared" si="8"/>
        <v>219030006</v>
      </c>
      <c r="T22" s="549">
        <f t="shared" si="2"/>
        <v>0.3519700574847646</v>
      </c>
    </row>
    <row r="23" spans="1:20" ht="24.75" customHeight="1">
      <c r="A23" s="784">
        <v>1.1</v>
      </c>
      <c r="B23" s="653" t="s">
        <v>667</v>
      </c>
      <c r="C23" s="785">
        <f>IF((D23+E23)-F23=H23,(D23+E23),"Sai")</f>
        <v>904122</v>
      </c>
      <c r="D23" s="813">
        <v>621682</v>
      </c>
      <c r="E23" s="813">
        <v>282440</v>
      </c>
      <c r="F23" s="813">
        <v>0</v>
      </c>
      <c r="G23" s="813"/>
      <c r="H23" s="785">
        <f>I23+R23</f>
        <v>904122</v>
      </c>
      <c r="I23" s="785">
        <f t="shared" si="6"/>
        <v>904122</v>
      </c>
      <c r="J23" s="813">
        <v>282440</v>
      </c>
      <c r="K23" s="813">
        <v>0</v>
      </c>
      <c r="L23" s="813"/>
      <c r="M23" s="813">
        <v>620682</v>
      </c>
      <c r="N23" s="813">
        <v>1000</v>
      </c>
      <c r="O23" s="813"/>
      <c r="P23" s="813"/>
      <c r="Q23" s="815"/>
      <c r="R23" s="816"/>
      <c r="S23" s="787">
        <f>M23+N23+O23+P23+Q23+R23</f>
        <v>621682</v>
      </c>
      <c r="T23" s="549">
        <f t="shared" si="2"/>
        <v>0.31239146929286093</v>
      </c>
    </row>
    <row r="24" spans="1:20" ht="24.75" customHeight="1">
      <c r="A24" s="784">
        <v>1.2</v>
      </c>
      <c r="B24" s="653" t="s">
        <v>668</v>
      </c>
      <c r="C24" s="785">
        <f>IF((D24+E24)-F24=H24,(D24+E24),"Sai")</f>
        <v>132978114</v>
      </c>
      <c r="D24" s="813">
        <f>87292404+14</f>
        <v>87292418</v>
      </c>
      <c r="E24" s="813">
        <f>45685710-14</f>
        <v>45685696</v>
      </c>
      <c r="F24" s="813">
        <v>10560364</v>
      </c>
      <c r="G24" s="813">
        <v>0</v>
      </c>
      <c r="H24" s="785">
        <f>I24+R24</f>
        <v>122417750</v>
      </c>
      <c r="I24" s="785">
        <f t="shared" si="6"/>
        <v>42140994</v>
      </c>
      <c r="J24" s="813">
        <v>5782050</v>
      </c>
      <c r="K24" s="813">
        <v>2856294</v>
      </c>
      <c r="L24" s="813"/>
      <c r="M24" s="813">
        <v>33502650</v>
      </c>
      <c r="N24" s="813">
        <v>0</v>
      </c>
      <c r="O24" s="813">
        <v>0</v>
      </c>
      <c r="P24" s="813"/>
      <c r="Q24" s="815"/>
      <c r="R24" s="816">
        <v>80276756</v>
      </c>
      <c r="S24" s="787">
        <f>M24+N24+O24+P24+Q24+R24</f>
        <v>113779406</v>
      </c>
      <c r="T24" s="549">
        <f t="shared" si="2"/>
        <v>0.2049867167347785</v>
      </c>
    </row>
    <row r="25" spans="1:20" ht="24.75" customHeight="1" hidden="1">
      <c r="A25" s="784">
        <v>1.3</v>
      </c>
      <c r="B25" s="653" t="s">
        <v>669</v>
      </c>
      <c r="C25" s="785">
        <f>IF((D25+E25)-F25=H25,(D25+E25),"Sai")</f>
        <v>0</v>
      </c>
      <c r="D25" s="813"/>
      <c r="E25" s="813"/>
      <c r="F25" s="813"/>
      <c r="G25" s="813"/>
      <c r="H25" s="785">
        <f>I25+R25</f>
        <v>0</v>
      </c>
      <c r="I25" s="785">
        <f t="shared" si="6"/>
        <v>0</v>
      </c>
      <c r="J25" s="813"/>
      <c r="K25" s="813"/>
      <c r="L25" s="813"/>
      <c r="M25" s="813"/>
      <c r="N25" s="813"/>
      <c r="O25" s="813"/>
      <c r="P25" s="813"/>
      <c r="Q25" s="815"/>
      <c r="R25" s="816"/>
      <c r="S25" s="787">
        <f>M25+N25+O25+P25+Q25+R25</f>
        <v>0</v>
      </c>
      <c r="T25" s="549" t="e">
        <f t="shared" si="2"/>
        <v>#DIV/0!</v>
      </c>
    </row>
    <row r="26" spans="1:20" ht="24.75" customHeight="1">
      <c r="A26" s="784">
        <v>1.4</v>
      </c>
      <c r="B26" s="653" t="s">
        <v>670</v>
      </c>
      <c r="C26" s="785">
        <f>IF((D26+E26)-F26=H26,(D26+E26),"Sai")</f>
        <v>90132225</v>
      </c>
      <c r="D26" s="814">
        <v>53762889</v>
      </c>
      <c r="E26" s="814">
        <v>36369336</v>
      </c>
      <c r="F26" s="814">
        <v>584651</v>
      </c>
      <c r="G26" s="814">
        <v>0</v>
      </c>
      <c r="H26" s="785">
        <f>I26+R26</f>
        <v>89547574</v>
      </c>
      <c r="I26" s="785">
        <f t="shared" si="6"/>
        <v>74557429</v>
      </c>
      <c r="J26" s="813">
        <v>32231866</v>
      </c>
      <c r="K26" s="813">
        <v>884865</v>
      </c>
      <c r="L26" s="813"/>
      <c r="M26" s="813">
        <v>41082678</v>
      </c>
      <c r="N26" s="813"/>
      <c r="O26" s="813"/>
      <c r="P26" s="813"/>
      <c r="Q26" s="815">
        <v>358020</v>
      </c>
      <c r="R26" s="816">
        <v>14990145</v>
      </c>
      <c r="S26" s="787">
        <f>M26+N26+O26+P26+Q26+R26</f>
        <v>56430843</v>
      </c>
      <c r="T26" s="549">
        <f t="shared" si="2"/>
        <v>0.4441774809590068</v>
      </c>
    </row>
    <row r="27" spans="1:20" ht="24.75" customHeight="1">
      <c r="A27" s="795" t="s">
        <v>145</v>
      </c>
      <c r="B27" s="796" t="s">
        <v>671</v>
      </c>
      <c r="C27" s="785">
        <f>IF((D27+E27)-F27=H27,(D27+E27),"Sai")</f>
        <v>61741854</v>
      </c>
      <c r="D27" s="814">
        <v>51106258</v>
      </c>
      <c r="E27" s="814">
        <v>10635596</v>
      </c>
      <c r="F27" s="814">
        <v>2920088</v>
      </c>
      <c r="G27" s="814">
        <v>0</v>
      </c>
      <c r="H27" s="785">
        <f>I27+R27</f>
        <v>58821766</v>
      </c>
      <c r="I27" s="785">
        <f t="shared" si="6"/>
        <v>32015881</v>
      </c>
      <c r="J27" s="813">
        <v>8350167</v>
      </c>
      <c r="K27" s="813">
        <v>2273524</v>
      </c>
      <c r="L27" s="813">
        <v>0</v>
      </c>
      <c r="M27" s="813">
        <v>21382064</v>
      </c>
      <c r="N27" s="813">
        <v>0</v>
      </c>
      <c r="O27" s="813">
        <v>7300</v>
      </c>
      <c r="P27" s="813"/>
      <c r="Q27" s="815">
        <v>2826</v>
      </c>
      <c r="R27" s="816">
        <v>26805885</v>
      </c>
      <c r="S27" s="787">
        <f>M27+N27+O27+P27+Q27+R27</f>
        <v>48198075</v>
      </c>
      <c r="T27" s="549">
        <f t="shared" si="2"/>
        <v>0.3318256648942442</v>
      </c>
    </row>
    <row r="28" spans="1:20" ht="30.75" customHeight="1">
      <c r="A28" s="789">
        <v>2</v>
      </c>
      <c r="B28" s="797" t="s">
        <v>710</v>
      </c>
      <c r="C28" s="785">
        <f aca="true" t="shared" si="9" ref="C28:S28">SUM(C29:C32)</f>
        <v>127326360</v>
      </c>
      <c r="D28" s="785">
        <f t="shared" si="9"/>
        <v>108346205</v>
      </c>
      <c r="E28" s="785">
        <f t="shared" si="9"/>
        <v>18980155</v>
      </c>
      <c r="F28" s="785">
        <f t="shared" si="9"/>
        <v>57202</v>
      </c>
      <c r="G28" s="785">
        <f t="shared" si="9"/>
        <v>0</v>
      </c>
      <c r="H28" s="785">
        <f t="shared" si="9"/>
        <v>127269158</v>
      </c>
      <c r="I28" s="785">
        <f t="shared" si="9"/>
        <v>117308226</v>
      </c>
      <c r="J28" s="785">
        <f t="shared" si="9"/>
        <v>7065556</v>
      </c>
      <c r="K28" s="785">
        <f t="shared" si="9"/>
        <v>7217956</v>
      </c>
      <c r="L28" s="785">
        <f t="shared" si="9"/>
        <v>0</v>
      </c>
      <c r="M28" s="785">
        <f t="shared" si="9"/>
        <v>96649159</v>
      </c>
      <c r="N28" s="785">
        <f t="shared" si="9"/>
        <v>6375355</v>
      </c>
      <c r="O28" s="785">
        <f t="shared" si="9"/>
        <v>0</v>
      </c>
      <c r="P28" s="785">
        <f t="shared" si="9"/>
        <v>0</v>
      </c>
      <c r="Q28" s="785">
        <f t="shared" si="9"/>
        <v>200</v>
      </c>
      <c r="R28" s="785">
        <f t="shared" si="9"/>
        <v>9960932</v>
      </c>
      <c r="S28" s="785">
        <f t="shared" si="9"/>
        <v>112985646</v>
      </c>
      <c r="T28" s="549">
        <f t="shared" si="2"/>
        <v>0.12176053195110119</v>
      </c>
    </row>
    <row r="29" spans="1:20" ht="24.75" customHeight="1">
      <c r="A29" s="784">
        <v>2.2</v>
      </c>
      <c r="B29" s="653" t="s">
        <v>673</v>
      </c>
      <c r="C29" s="785">
        <f>IF((D29+E29)-(F29+G29)=H29,(D29+E29),"Sai")</f>
        <v>4462381</v>
      </c>
      <c r="D29" s="792">
        <f>2201943+716976</f>
        <v>2918919</v>
      </c>
      <c r="E29" s="792">
        <f>1425618+117844</f>
        <v>1543462</v>
      </c>
      <c r="F29" s="792">
        <v>30801</v>
      </c>
      <c r="G29" s="792"/>
      <c r="H29" s="785">
        <f aca="true" t="shared" si="10" ref="H29:H52">I29+R29</f>
        <v>4431580</v>
      </c>
      <c r="I29" s="785">
        <f t="shared" si="6"/>
        <v>4431580</v>
      </c>
      <c r="J29" s="792">
        <f>1406813+428120</f>
        <v>1834933</v>
      </c>
      <c r="K29" s="792">
        <f>1755389+406700</f>
        <v>2162089</v>
      </c>
      <c r="L29" s="792"/>
      <c r="M29" s="792">
        <v>434558</v>
      </c>
      <c r="N29" s="792">
        <v>0</v>
      </c>
      <c r="O29" s="792">
        <v>0</v>
      </c>
      <c r="P29" s="792"/>
      <c r="Q29" s="803">
        <v>0</v>
      </c>
      <c r="R29" s="793">
        <v>0</v>
      </c>
      <c r="S29" s="787">
        <f>M29+N29+O29+P29+Q29+R29</f>
        <v>434558</v>
      </c>
      <c r="T29" s="549">
        <f t="shared" si="2"/>
        <v>0.901940617116243</v>
      </c>
    </row>
    <row r="30" spans="1:20" ht="24.75" customHeight="1">
      <c r="A30" s="784">
        <v>2.3</v>
      </c>
      <c r="B30" s="653" t="s">
        <v>751</v>
      </c>
      <c r="C30" s="785">
        <f>IF((D30+E30)-(F30+G30)=H30,(D30+E30),"Sai")</f>
        <v>70741420</v>
      </c>
      <c r="D30" s="792">
        <v>68672011</v>
      </c>
      <c r="E30" s="792">
        <v>2069409</v>
      </c>
      <c r="F30" s="792">
        <v>20770</v>
      </c>
      <c r="G30" s="792"/>
      <c r="H30" s="785">
        <f t="shared" si="10"/>
        <v>70720650</v>
      </c>
      <c r="I30" s="785">
        <f t="shared" si="6"/>
        <v>68945972</v>
      </c>
      <c r="J30" s="792">
        <v>447655</v>
      </c>
      <c r="K30" s="792">
        <v>1213777</v>
      </c>
      <c r="L30" s="792"/>
      <c r="M30" s="792">
        <v>62798627</v>
      </c>
      <c r="N30" s="792">
        <v>4485913</v>
      </c>
      <c r="O30" s="792"/>
      <c r="P30" s="792"/>
      <c r="Q30" s="803">
        <v>0</v>
      </c>
      <c r="R30" s="793">
        <v>1774678</v>
      </c>
      <c r="S30" s="787">
        <f>M30+N30+O30+P30+Q30+R30</f>
        <v>69059218</v>
      </c>
      <c r="T30" s="549">
        <f t="shared" si="2"/>
        <v>0.024097593402555843</v>
      </c>
    </row>
    <row r="31" spans="1:20" ht="24.75" customHeight="1">
      <c r="A31" s="784">
        <v>2.4</v>
      </c>
      <c r="B31" s="653" t="s">
        <v>674</v>
      </c>
      <c r="C31" s="785">
        <f>IF((D31+E31)-(F31+G31)=H31,(D31+E31),"Sai")</f>
        <v>17293164</v>
      </c>
      <c r="D31" s="794">
        <f>14316768-26</f>
        <v>14316742</v>
      </c>
      <c r="E31" s="794">
        <f>2976396+26</f>
        <v>2976422</v>
      </c>
      <c r="F31" s="794">
        <v>4331</v>
      </c>
      <c r="G31" s="794"/>
      <c r="H31" s="785">
        <f t="shared" si="10"/>
        <v>17288833</v>
      </c>
      <c r="I31" s="785">
        <f t="shared" si="6"/>
        <v>14016205</v>
      </c>
      <c r="J31" s="792">
        <v>3179056</v>
      </c>
      <c r="K31" s="792">
        <v>219000</v>
      </c>
      <c r="L31" s="792"/>
      <c r="M31" s="792">
        <v>10618149</v>
      </c>
      <c r="N31" s="792">
        <v>0</v>
      </c>
      <c r="O31" s="792"/>
      <c r="P31" s="792"/>
      <c r="Q31" s="817">
        <v>0</v>
      </c>
      <c r="R31" s="793">
        <v>3272628</v>
      </c>
      <c r="S31" s="787">
        <f>M31+N31+O31+P31+Q31+R31</f>
        <v>13890777</v>
      </c>
      <c r="T31" s="549">
        <f t="shared" si="2"/>
        <v>0.24243766411806905</v>
      </c>
    </row>
    <row r="32" spans="1:20" ht="24.75" customHeight="1">
      <c r="A32" s="798">
        <v>2.5</v>
      </c>
      <c r="B32" s="653" t="s">
        <v>675</v>
      </c>
      <c r="C32" s="785">
        <f>IF((D32+E32)-(F32+G32)=H32,(D32+E32),"Sai")</f>
        <v>34829395</v>
      </c>
      <c r="D32" s="720">
        <v>22438533</v>
      </c>
      <c r="E32" s="794">
        <v>12390862</v>
      </c>
      <c r="F32" s="794">
        <v>1300</v>
      </c>
      <c r="G32" s="794"/>
      <c r="H32" s="785">
        <f t="shared" si="10"/>
        <v>34828095</v>
      </c>
      <c r="I32" s="785">
        <f t="shared" si="6"/>
        <v>29914469</v>
      </c>
      <c r="J32" s="792">
        <v>1603912</v>
      </c>
      <c r="K32" s="792">
        <v>3623090</v>
      </c>
      <c r="L32" s="792"/>
      <c r="M32" s="792">
        <v>22797825</v>
      </c>
      <c r="N32" s="792">
        <v>1889442</v>
      </c>
      <c r="O32" s="792">
        <v>0</v>
      </c>
      <c r="P32" s="792"/>
      <c r="Q32" s="803">
        <v>200</v>
      </c>
      <c r="R32" s="793">
        <v>4913626</v>
      </c>
      <c r="S32" s="787">
        <f>M32+N32+O32+P32+Q32+R32</f>
        <v>29601093</v>
      </c>
      <c r="T32" s="549">
        <f t="shared" si="2"/>
        <v>0.1747315655176764</v>
      </c>
    </row>
    <row r="33" spans="1:20" ht="35.25" customHeight="1">
      <c r="A33" s="799">
        <v>3</v>
      </c>
      <c r="B33" s="797" t="s">
        <v>711</v>
      </c>
      <c r="C33" s="785">
        <f aca="true" t="shared" si="11" ref="C33:S33">SUM(C34:C35)</f>
        <v>57150947</v>
      </c>
      <c r="D33" s="785">
        <f t="shared" si="11"/>
        <v>45429466</v>
      </c>
      <c r="E33" s="785">
        <f t="shared" si="11"/>
        <v>11721481</v>
      </c>
      <c r="F33" s="785">
        <f t="shared" si="11"/>
        <v>357900</v>
      </c>
      <c r="G33" s="785">
        <f t="shared" si="11"/>
        <v>0</v>
      </c>
      <c r="H33" s="785">
        <f t="shared" si="11"/>
        <v>56793047</v>
      </c>
      <c r="I33" s="785">
        <f t="shared" si="11"/>
        <v>37429061</v>
      </c>
      <c r="J33" s="785">
        <f t="shared" si="11"/>
        <v>2878974</v>
      </c>
      <c r="K33" s="785">
        <f t="shared" si="11"/>
        <v>1789783</v>
      </c>
      <c r="L33" s="785">
        <f t="shared" si="11"/>
        <v>0</v>
      </c>
      <c r="M33" s="785">
        <f t="shared" si="11"/>
        <v>32457575</v>
      </c>
      <c r="N33" s="785">
        <f t="shared" si="11"/>
        <v>302729</v>
      </c>
      <c r="O33" s="785">
        <f t="shared" si="11"/>
        <v>0</v>
      </c>
      <c r="P33" s="785">
        <f t="shared" si="11"/>
        <v>0</v>
      </c>
      <c r="Q33" s="785">
        <f t="shared" si="11"/>
        <v>0</v>
      </c>
      <c r="R33" s="785">
        <f t="shared" si="11"/>
        <v>19363986</v>
      </c>
      <c r="S33" s="785">
        <f t="shared" si="11"/>
        <v>52124290</v>
      </c>
      <c r="T33" s="549">
        <f t="shared" si="2"/>
        <v>0.12473615087485096</v>
      </c>
    </row>
    <row r="34" spans="1:20" ht="24.75" customHeight="1">
      <c r="A34" s="798">
        <v>3.1</v>
      </c>
      <c r="B34" s="750" t="s">
        <v>677</v>
      </c>
      <c r="C34" s="785">
        <f>IF((D34+E34)-(F34+G34)=H34,(D34+E34),"Sai")</f>
        <v>8776225</v>
      </c>
      <c r="D34" s="792">
        <v>3632948</v>
      </c>
      <c r="E34" s="792">
        <f>5143276+1</f>
        <v>5143277</v>
      </c>
      <c r="F34" s="792">
        <v>357900</v>
      </c>
      <c r="G34" s="792"/>
      <c r="H34" s="785">
        <f t="shared" si="10"/>
        <v>8418325</v>
      </c>
      <c r="I34" s="785">
        <f t="shared" si="6"/>
        <v>8394303</v>
      </c>
      <c r="J34" s="792">
        <f>1342123+1</f>
        <v>1342124</v>
      </c>
      <c r="K34" s="792">
        <v>869995</v>
      </c>
      <c r="L34" s="792"/>
      <c r="M34" s="792">
        <f>D34+E34-F34-J34-K34-R34</f>
        <v>6182184</v>
      </c>
      <c r="N34" s="792"/>
      <c r="O34" s="792"/>
      <c r="P34" s="792"/>
      <c r="Q34" s="803"/>
      <c r="R34" s="793">
        <v>24022</v>
      </c>
      <c r="S34" s="787">
        <f>M34+N34+O34+P34+Q34+R34</f>
        <v>6206206</v>
      </c>
      <c r="T34" s="549">
        <f t="shared" si="2"/>
        <v>0.26352622725198266</v>
      </c>
    </row>
    <row r="35" spans="1:20" ht="24.75" customHeight="1">
      <c r="A35" s="798">
        <v>3.3</v>
      </c>
      <c r="B35" s="750" t="s">
        <v>736</v>
      </c>
      <c r="C35" s="785">
        <f>IF((D35+E35)-(F35+G35)=H35,(D35+E35),"Sai")</f>
        <v>48374722</v>
      </c>
      <c r="D35" s="792">
        <f>41796523-5</f>
        <v>41796518</v>
      </c>
      <c r="E35" s="792">
        <f>6578195+4+5</f>
        <v>6578204</v>
      </c>
      <c r="F35" s="792"/>
      <c r="G35" s="792"/>
      <c r="H35" s="785">
        <f>I35+R35</f>
        <v>48374722</v>
      </c>
      <c r="I35" s="785">
        <f>SUM(J35:Q35)</f>
        <v>29034758</v>
      </c>
      <c r="J35" s="792">
        <f>1531646+5000+200+4</f>
        <v>1536850</v>
      </c>
      <c r="K35" s="792">
        <f>919788</f>
        <v>919788</v>
      </c>
      <c r="L35" s="792"/>
      <c r="M35" s="792">
        <f>D35+E35-F35-J35-K35-N35-R35</f>
        <v>26275391</v>
      </c>
      <c r="N35" s="792">
        <v>302729</v>
      </c>
      <c r="O35" s="792"/>
      <c r="P35" s="792"/>
      <c r="Q35" s="803"/>
      <c r="R35" s="793">
        <f>19340164-200</f>
        <v>19339964</v>
      </c>
      <c r="S35" s="787">
        <f>M35+N35+O35+P35+Q35+R35</f>
        <v>45918084</v>
      </c>
      <c r="T35" s="549">
        <f t="shared" si="2"/>
        <v>0.08461024541688965</v>
      </c>
    </row>
    <row r="36" spans="1:20" ht="41.25" customHeight="1">
      <c r="A36" s="799">
        <v>4</v>
      </c>
      <c r="B36" s="800" t="s">
        <v>712</v>
      </c>
      <c r="C36" s="785">
        <f aca="true" t="shared" si="12" ref="C36:S36">SUM(C37:C39)</f>
        <v>102096725</v>
      </c>
      <c r="D36" s="785">
        <f t="shared" si="12"/>
        <v>85825725</v>
      </c>
      <c r="E36" s="785">
        <f t="shared" si="12"/>
        <v>16271000</v>
      </c>
      <c r="F36" s="785">
        <f t="shared" si="12"/>
        <v>113730</v>
      </c>
      <c r="G36" s="785">
        <f t="shared" si="12"/>
        <v>0</v>
      </c>
      <c r="H36" s="785">
        <f t="shared" si="12"/>
        <v>101982995</v>
      </c>
      <c r="I36" s="785">
        <f t="shared" si="12"/>
        <v>42357158</v>
      </c>
      <c r="J36" s="785">
        <f t="shared" si="12"/>
        <v>9229247</v>
      </c>
      <c r="K36" s="785">
        <f t="shared" si="12"/>
        <v>4937334</v>
      </c>
      <c r="L36" s="785">
        <f t="shared" si="12"/>
        <v>11138</v>
      </c>
      <c r="M36" s="785">
        <f>SUM(M37:M39)</f>
        <v>27073959</v>
      </c>
      <c r="N36" s="785">
        <f t="shared" si="12"/>
        <v>1105480</v>
      </c>
      <c r="O36" s="785">
        <f t="shared" si="12"/>
        <v>0</v>
      </c>
      <c r="P36" s="785">
        <f t="shared" si="12"/>
        <v>0</v>
      </c>
      <c r="Q36" s="785">
        <f t="shared" si="12"/>
        <v>0</v>
      </c>
      <c r="R36" s="785">
        <f t="shared" si="12"/>
        <v>59625837</v>
      </c>
      <c r="S36" s="785">
        <f t="shared" si="12"/>
        <v>87805276</v>
      </c>
      <c r="T36" s="549">
        <f t="shared" si="2"/>
        <v>0.33471837274823774</v>
      </c>
    </row>
    <row r="37" spans="1:20" ht="24.75" customHeight="1">
      <c r="A37" s="798">
        <v>4.1</v>
      </c>
      <c r="B37" s="653" t="s">
        <v>680</v>
      </c>
      <c r="C37" s="785">
        <f>IF((D37+E37)-F37=H37,(D37+E37),"Sai")</f>
        <v>49514088</v>
      </c>
      <c r="D37" s="717">
        <v>42891249</v>
      </c>
      <c r="E37" s="717">
        <v>6622839</v>
      </c>
      <c r="F37" s="717"/>
      <c r="G37" s="717">
        <v>0</v>
      </c>
      <c r="H37" s="785">
        <f t="shared" si="10"/>
        <v>49514088</v>
      </c>
      <c r="I37" s="785">
        <f t="shared" si="6"/>
        <v>18656934</v>
      </c>
      <c r="J37" s="717">
        <v>2344472</v>
      </c>
      <c r="K37" s="717">
        <v>551147</v>
      </c>
      <c r="L37" s="717">
        <v>0</v>
      </c>
      <c r="M37" s="717">
        <v>15044614</v>
      </c>
      <c r="N37" s="717">
        <v>716701</v>
      </c>
      <c r="O37" s="717">
        <v>0</v>
      </c>
      <c r="P37" s="717">
        <v>0</v>
      </c>
      <c r="Q37" s="718">
        <v>0</v>
      </c>
      <c r="R37" s="719">
        <v>30857154</v>
      </c>
      <c r="S37" s="787">
        <f>M37+N37+O37+P37+Q37+R37</f>
        <v>46618469</v>
      </c>
      <c r="T37" s="549">
        <f t="shared" si="2"/>
        <v>0.15520336835623688</v>
      </c>
    </row>
    <row r="38" spans="1:20" ht="24.75" customHeight="1">
      <c r="A38" s="798">
        <v>4.2</v>
      </c>
      <c r="B38" s="655" t="s">
        <v>681</v>
      </c>
      <c r="C38" s="785">
        <f>IF((D38+E38)-(F38+G38)=H38,(D38+E38),"Sai")</f>
        <v>50462852</v>
      </c>
      <c r="D38" s="717">
        <v>40911299</v>
      </c>
      <c r="E38" s="717">
        <v>9551553</v>
      </c>
      <c r="F38" s="717">
        <v>102025</v>
      </c>
      <c r="G38" s="717">
        <v>0</v>
      </c>
      <c r="H38" s="785">
        <f t="shared" si="10"/>
        <v>50360827</v>
      </c>
      <c r="I38" s="785">
        <f t="shared" si="6"/>
        <v>21592144</v>
      </c>
      <c r="J38" s="717">
        <v>5511937</v>
      </c>
      <c r="K38" s="717">
        <v>3659083</v>
      </c>
      <c r="L38" s="717">
        <v>3000</v>
      </c>
      <c r="M38" s="717">
        <v>12029345</v>
      </c>
      <c r="N38" s="717">
        <v>388779</v>
      </c>
      <c r="O38" s="717"/>
      <c r="P38" s="717">
        <v>0</v>
      </c>
      <c r="Q38" s="718">
        <v>0</v>
      </c>
      <c r="R38" s="719">
        <v>28768683</v>
      </c>
      <c r="S38" s="787">
        <f>M38+N38+O38+P38+Q38+R38</f>
        <v>41186807</v>
      </c>
      <c r="T38" s="549">
        <f t="shared" si="2"/>
        <v>0.4248776777331607</v>
      </c>
    </row>
    <row r="39" spans="1:20" ht="24.75" customHeight="1">
      <c r="A39" s="798">
        <v>4.3</v>
      </c>
      <c r="B39" s="655" t="s">
        <v>682</v>
      </c>
      <c r="C39" s="785">
        <f>IF((D39+E39)-(F39+G39)=H39,(D39+E39),"Sai")</f>
        <v>2119785</v>
      </c>
      <c r="D39" s="717">
        <v>2023177</v>
      </c>
      <c r="E39" s="717">
        <v>96608</v>
      </c>
      <c r="F39" s="717">
        <v>11705</v>
      </c>
      <c r="G39" s="717">
        <v>0</v>
      </c>
      <c r="H39" s="785">
        <f t="shared" si="10"/>
        <v>2108080</v>
      </c>
      <c r="I39" s="785">
        <f t="shared" si="6"/>
        <v>2108080</v>
      </c>
      <c r="J39" s="717">
        <v>1372838</v>
      </c>
      <c r="K39" s="717">
        <v>727104</v>
      </c>
      <c r="L39" s="717">
        <v>8138</v>
      </c>
      <c r="M39" s="717">
        <v>0</v>
      </c>
      <c r="N39" s="717">
        <v>0</v>
      </c>
      <c r="O39" s="717">
        <v>0</v>
      </c>
      <c r="P39" s="717">
        <v>0</v>
      </c>
      <c r="Q39" s="718">
        <v>0</v>
      </c>
      <c r="R39" s="719">
        <v>0</v>
      </c>
      <c r="S39" s="787">
        <f>M39+N39+O39+P39+Q39+R39</f>
        <v>0</v>
      </c>
      <c r="T39" s="549">
        <f t="shared" si="2"/>
        <v>1</v>
      </c>
    </row>
    <row r="40" spans="1:20" ht="34.5" customHeight="1">
      <c r="A40" s="799">
        <v>5</v>
      </c>
      <c r="B40" s="800" t="s">
        <v>713</v>
      </c>
      <c r="C40" s="785">
        <f>SUM(C41:C46)</f>
        <v>45879872</v>
      </c>
      <c r="D40" s="785">
        <f aca="true" t="shared" si="13" ref="D40:R40">SUM(D41:D46)</f>
        <v>33777183</v>
      </c>
      <c r="E40" s="785">
        <f t="shared" si="13"/>
        <v>12102689</v>
      </c>
      <c r="F40" s="785">
        <f t="shared" si="13"/>
        <v>1143782</v>
      </c>
      <c r="G40" s="785">
        <f>SUM(G41:G46)</f>
        <v>0</v>
      </c>
      <c r="H40" s="785">
        <f t="shared" si="13"/>
        <v>44736090</v>
      </c>
      <c r="I40" s="785">
        <f t="shared" si="13"/>
        <v>31514207</v>
      </c>
      <c r="J40" s="785">
        <f t="shared" si="13"/>
        <v>3469278</v>
      </c>
      <c r="K40" s="785">
        <f t="shared" si="13"/>
        <v>454963</v>
      </c>
      <c r="L40" s="785">
        <f t="shared" si="13"/>
        <v>0</v>
      </c>
      <c r="M40" s="785">
        <f t="shared" si="13"/>
        <v>27193743</v>
      </c>
      <c r="N40" s="785">
        <f t="shared" si="13"/>
        <v>371223</v>
      </c>
      <c r="O40" s="785">
        <f t="shared" si="13"/>
        <v>0</v>
      </c>
      <c r="P40" s="785">
        <f t="shared" si="13"/>
        <v>0</v>
      </c>
      <c r="Q40" s="785">
        <f t="shared" si="13"/>
        <v>25000</v>
      </c>
      <c r="R40" s="785">
        <f t="shared" si="13"/>
        <v>13221883</v>
      </c>
      <c r="S40" s="785">
        <f>SUM(S41:S46)</f>
        <v>40811849</v>
      </c>
      <c r="T40" s="549">
        <f t="shared" si="2"/>
        <v>0.12452291755270885</v>
      </c>
    </row>
    <row r="41" spans="1:20" ht="24.75" customHeight="1">
      <c r="A41" s="798">
        <v>5.1</v>
      </c>
      <c r="B41" s="655" t="s">
        <v>754</v>
      </c>
      <c r="C41" s="785">
        <f>IF((D41+E41)-F41=H41,(D41+E41),"Sai")</f>
        <v>11832343</v>
      </c>
      <c r="D41" s="822">
        <v>8752613</v>
      </c>
      <c r="E41" s="822">
        <v>3079730</v>
      </c>
      <c r="F41" s="822">
        <v>353062</v>
      </c>
      <c r="G41" s="822">
        <v>0</v>
      </c>
      <c r="H41" s="785">
        <f t="shared" si="10"/>
        <v>11479281</v>
      </c>
      <c r="I41" s="785">
        <f t="shared" si="6"/>
        <v>2327984</v>
      </c>
      <c r="J41" s="730">
        <v>1696713</v>
      </c>
      <c r="K41" s="730">
        <v>380655</v>
      </c>
      <c r="L41" s="730">
        <v>0</v>
      </c>
      <c r="M41" s="730">
        <v>184393</v>
      </c>
      <c r="N41" s="730">
        <v>41223</v>
      </c>
      <c r="O41" s="730">
        <v>0</v>
      </c>
      <c r="P41" s="730">
        <v>0</v>
      </c>
      <c r="Q41" s="731">
        <v>25000</v>
      </c>
      <c r="R41" s="730">
        <v>9151297</v>
      </c>
      <c r="S41" s="787">
        <f aca="true" t="shared" si="14" ref="S41:S46">M41+N41+O41+P41+Q41+R41</f>
        <v>9401913</v>
      </c>
      <c r="T41" s="549">
        <f t="shared" si="2"/>
        <v>0.8923463391500972</v>
      </c>
    </row>
    <row r="42" spans="1:20" ht="24.75" customHeight="1">
      <c r="A42" s="798">
        <v>5.2</v>
      </c>
      <c r="B42" s="655" t="s">
        <v>755</v>
      </c>
      <c r="C42" s="785">
        <f>IF((D42+E42)-F42=H42,(D42+E42),"Sai")</f>
        <v>2252889</v>
      </c>
      <c r="D42" s="822">
        <v>2175561</v>
      </c>
      <c r="E42" s="822">
        <v>77328</v>
      </c>
      <c r="F42" s="822">
        <v>0</v>
      </c>
      <c r="G42" s="822"/>
      <c r="H42" s="785">
        <f>I42+R42</f>
        <v>2252889</v>
      </c>
      <c r="I42" s="785">
        <f>SUM(J42:Q42)</f>
        <v>361012</v>
      </c>
      <c r="J42" s="730">
        <v>85167</v>
      </c>
      <c r="K42" s="730">
        <v>0</v>
      </c>
      <c r="L42" s="730">
        <v>0</v>
      </c>
      <c r="M42" s="730">
        <v>275845</v>
      </c>
      <c r="N42" s="730">
        <v>0</v>
      </c>
      <c r="O42" s="730">
        <v>0</v>
      </c>
      <c r="P42" s="730">
        <v>0</v>
      </c>
      <c r="Q42" s="731">
        <v>0</v>
      </c>
      <c r="R42" s="730">
        <v>1891877</v>
      </c>
      <c r="S42" s="787">
        <f t="shared" si="14"/>
        <v>2167722</v>
      </c>
      <c r="T42" s="549">
        <f>(J42+K42+L42)/I42</f>
        <v>0.2359118256456849</v>
      </c>
    </row>
    <row r="43" spans="1:20" ht="24.75" customHeight="1">
      <c r="A43" s="798">
        <v>5.3</v>
      </c>
      <c r="B43" s="655" t="s">
        <v>756</v>
      </c>
      <c r="C43" s="785">
        <f>IF((D43+E43)-(F43+G43)=H43,(D43+E43),"Sai")</f>
        <v>20393561</v>
      </c>
      <c r="D43" s="822">
        <v>18558571</v>
      </c>
      <c r="E43" s="822">
        <v>1834990</v>
      </c>
      <c r="F43" s="822">
        <v>0</v>
      </c>
      <c r="G43" s="822">
        <v>0</v>
      </c>
      <c r="H43" s="785">
        <f>I43+R43</f>
        <v>20393561</v>
      </c>
      <c r="I43" s="785">
        <f>SUM(J43:Q43)</f>
        <v>20026466</v>
      </c>
      <c r="J43" s="730">
        <v>60613</v>
      </c>
      <c r="K43" s="730">
        <v>40800</v>
      </c>
      <c r="L43" s="730">
        <v>0</v>
      </c>
      <c r="M43" s="730">
        <v>19595053</v>
      </c>
      <c r="N43" s="730">
        <v>330000</v>
      </c>
      <c r="O43" s="730">
        <v>0</v>
      </c>
      <c r="P43" s="730">
        <v>0</v>
      </c>
      <c r="Q43" s="731">
        <v>0</v>
      </c>
      <c r="R43" s="730">
        <v>367095</v>
      </c>
      <c r="S43" s="787">
        <f t="shared" si="14"/>
        <v>20292148</v>
      </c>
      <c r="T43" s="549">
        <f t="shared" si="2"/>
        <v>0.005063948876451792</v>
      </c>
    </row>
    <row r="44" spans="1:20" ht="24.75" customHeight="1">
      <c r="A44" s="755" t="s">
        <v>686</v>
      </c>
      <c r="B44" s="655" t="s">
        <v>685</v>
      </c>
      <c r="C44" s="785">
        <f>IF((D44+E44)-(F44+G44)=H44,(D44+E44),"Sai")</f>
        <v>4895454</v>
      </c>
      <c r="D44" s="822">
        <v>1898938</v>
      </c>
      <c r="E44" s="822">
        <v>2996516</v>
      </c>
      <c r="F44" s="822">
        <v>0</v>
      </c>
      <c r="G44" s="822">
        <v>0</v>
      </c>
      <c r="H44" s="785">
        <f t="shared" si="10"/>
        <v>4895454</v>
      </c>
      <c r="I44" s="785">
        <f t="shared" si="6"/>
        <v>3541540</v>
      </c>
      <c r="J44" s="730">
        <v>1422981</v>
      </c>
      <c r="K44" s="730">
        <v>0</v>
      </c>
      <c r="L44" s="730">
        <v>0</v>
      </c>
      <c r="M44" s="730">
        <v>2118559</v>
      </c>
      <c r="N44" s="730">
        <v>0</v>
      </c>
      <c r="O44" s="730">
        <v>0</v>
      </c>
      <c r="P44" s="730">
        <v>0</v>
      </c>
      <c r="Q44" s="731">
        <v>0</v>
      </c>
      <c r="R44" s="730">
        <v>1353914</v>
      </c>
      <c r="S44" s="787">
        <f t="shared" si="14"/>
        <v>3472473</v>
      </c>
      <c r="T44" s="549">
        <f t="shared" si="2"/>
        <v>0.401797240748375</v>
      </c>
    </row>
    <row r="45" spans="1:20" ht="24.75" customHeight="1">
      <c r="A45" s="755" t="s">
        <v>752</v>
      </c>
      <c r="B45" s="655" t="s">
        <v>757</v>
      </c>
      <c r="C45" s="785">
        <f>IF((D45+E45)-(F45+G45)=H45,(D45+E45),"Sai")</f>
        <v>1908468</v>
      </c>
      <c r="D45" s="823">
        <v>1662675</v>
      </c>
      <c r="E45" s="823">
        <v>245793</v>
      </c>
      <c r="F45" s="823">
        <v>43200</v>
      </c>
      <c r="G45" s="823">
        <v>0</v>
      </c>
      <c r="H45" s="785">
        <f>I45+R45</f>
        <v>1865268</v>
      </c>
      <c r="I45" s="785">
        <f>SUM(J45:Q45)</f>
        <v>1757750</v>
      </c>
      <c r="J45" s="730">
        <v>77481</v>
      </c>
      <c r="K45" s="730">
        <v>33508</v>
      </c>
      <c r="L45" s="730">
        <v>0</v>
      </c>
      <c r="M45" s="730">
        <v>1646761</v>
      </c>
      <c r="N45" s="730">
        <v>0</v>
      </c>
      <c r="O45" s="730">
        <v>0</v>
      </c>
      <c r="P45" s="730">
        <v>0</v>
      </c>
      <c r="Q45" s="731">
        <v>0</v>
      </c>
      <c r="R45" s="730">
        <v>107518</v>
      </c>
      <c r="S45" s="787">
        <f t="shared" si="14"/>
        <v>1754279</v>
      </c>
      <c r="T45" s="549">
        <f>(J45+K45+L45)/I45</f>
        <v>0.06314265396102972</v>
      </c>
    </row>
    <row r="46" spans="1:20" ht="31.5" customHeight="1">
      <c r="A46" s="755" t="s">
        <v>758</v>
      </c>
      <c r="B46" s="655" t="s">
        <v>753</v>
      </c>
      <c r="C46" s="785">
        <f>IF((D46+E46)-(F46+G46)=H46,(D46+E46),"Sai")</f>
        <v>4597157</v>
      </c>
      <c r="D46" s="823">
        <v>728825</v>
      </c>
      <c r="E46" s="823">
        <v>3868332</v>
      </c>
      <c r="F46" s="823">
        <v>747520</v>
      </c>
      <c r="G46" s="823">
        <v>0</v>
      </c>
      <c r="H46" s="785">
        <f t="shared" si="10"/>
        <v>3849637</v>
      </c>
      <c r="I46" s="785">
        <f t="shared" si="6"/>
        <v>3499455</v>
      </c>
      <c r="J46" s="730">
        <v>126323</v>
      </c>
      <c r="K46" s="730">
        <v>0</v>
      </c>
      <c r="L46" s="730">
        <v>0</v>
      </c>
      <c r="M46" s="730">
        <v>3373132</v>
      </c>
      <c r="N46" s="730">
        <v>0</v>
      </c>
      <c r="O46" s="730">
        <v>0</v>
      </c>
      <c r="P46" s="730">
        <v>0</v>
      </c>
      <c r="Q46" s="731">
        <v>0</v>
      </c>
      <c r="R46" s="730">
        <v>350182</v>
      </c>
      <c r="S46" s="787">
        <f t="shared" si="14"/>
        <v>3723314</v>
      </c>
      <c r="T46" s="549">
        <f t="shared" si="2"/>
        <v>0.03609790667403924</v>
      </c>
    </row>
    <row r="47" spans="1:20" ht="24.75" customHeight="1">
      <c r="A47" s="799">
        <v>6</v>
      </c>
      <c r="B47" s="797" t="s">
        <v>714</v>
      </c>
      <c r="C47" s="785">
        <f>SUM(C48:C52)</f>
        <v>177729326</v>
      </c>
      <c r="D47" s="785">
        <f aca="true" t="shared" si="15" ref="D47:R47">SUM(D48:D52)</f>
        <v>140573848</v>
      </c>
      <c r="E47" s="785">
        <f t="shared" si="15"/>
        <v>37155478</v>
      </c>
      <c r="F47" s="785">
        <f t="shared" si="15"/>
        <v>41697522</v>
      </c>
      <c r="G47" s="785">
        <f t="shared" si="15"/>
        <v>0</v>
      </c>
      <c r="H47" s="785">
        <f t="shared" si="15"/>
        <v>136031804</v>
      </c>
      <c r="I47" s="785">
        <f t="shared" si="15"/>
        <v>96402881</v>
      </c>
      <c r="J47" s="785">
        <f t="shared" si="15"/>
        <v>19494078</v>
      </c>
      <c r="K47" s="785">
        <f t="shared" si="15"/>
        <v>17874438</v>
      </c>
      <c r="L47" s="785">
        <f t="shared" si="15"/>
        <v>4368</v>
      </c>
      <c r="M47" s="785">
        <f t="shared" si="15"/>
        <v>49982728</v>
      </c>
      <c r="N47" s="785">
        <f t="shared" si="15"/>
        <v>9047269</v>
      </c>
      <c r="O47" s="785">
        <f t="shared" si="15"/>
        <v>0</v>
      </c>
      <c r="P47" s="785">
        <f t="shared" si="15"/>
        <v>0</v>
      </c>
      <c r="Q47" s="785">
        <f t="shared" si="15"/>
        <v>0</v>
      </c>
      <c r="R47" s="785">
        <f t="shared" si="15"/>
        <v>39628923</v>
      </c>
      <c r="S47" s="785">
        <f>SUM(S48:S52)</f>
        <v>98658920</v>
      </c>
      <c r="T47" s="549">
        <f t="shared" si="2"/>
        <v>0.3876739326908705</v>
      </c>
    </row>
    <row r="48" spans="1:20" ht="24.75" customHeight="1">
      <c r="A48" s="798">
        <v>6.1</v>
      </c>
      <c r="B48" s="653" t="s">
        <v>688</v>
      </c>
      <c r="C48" s="785">
        <f>IF((D48+E48)-F48=H48,(D48+E48),"Sai")</f>
        <v>13551048</v>
      </c>
      <c r="D48" s="786">
        <v>12816969</v>
      </c>
      <c r="E48" s="786">
        <v>734079</v>
      </c>
      <c r="F48" s="786">
        <v>1000</v>
      </c>
      <c r="G48" s="786">
        <v>0</v>
      </c>
      <c r="H48" s="785">
        <f t="shared" si="10"/>
        <v>13550048</v>
      </c>
      <c r="I48" s="785">
        <f t="shared" si="6"/>
        <v>12062258</v>
      </c>
      <c r="J48" s="786">
        <v>1295204</v>
      </c>
      <c r="K48" s="786">
        <v>258505</v>
      </c>
      <c r="L48" s="786">
        <v>4368</v>
      </c>
      <c r="M48" s="786">
        <v>5814260</v>
      </c>
      <c r="N48" s="786">
        <v>4689921</v>
      </c>
      <c r="O48" s="786">
        <v>0</v>
      </c>
      <c r="P48" s="786">
        <v>0</v>
      </c>
      <c r="Q48" s="801">
        <v>0</v>
      </c>
      <c r="R48" s="788">
        <v>1487790</v>
      </c>
      <c r="S48" s="787">
        <f>M48+N48+O48+P48+Q48+R48</f>
        <v>11991971</v>
      </c>
      <c r="T48" s="549">
        <f t="shared" si="2"/>
        <v>0.1291695966045495</v>
      </c>
    </row>
    <row r="49" spans="1:20" ht="24.75" customHeight="1">
      <c r="A49" s="798">
        <v>6.2</v>
      </c>
      <c r="B49" s="653" t="s">
        <v>689</v>
      </c>
      <c r="C49" s="785">
        <f>IF((D49+E49)-F49=H49,(D49+E49),"Sai")</f>
        <v>28048225</v>
      </c>
      <c r="D49" s="786">
        <f>24929262+1</f>
        <v>24929263</v>
      </c>
      <c r="E49" s="786">
        <v>3118962</v>
      </c>
      <c r="F49" s="786">
        <v>214100</v>
      </c>
      <c r="G49" s="786">
        <v>0</v>
      </c>
      <c r="H49" s="785">
        <f t="shared" si="10"/>
        <v>27834125</v>
      </c>
      <c r="I49" s="785">
        <f t="shared" si="6"/>
        <v>25682030</v>
      </c>
      <c r="J49" s="786">
        <v>6246148</v>
      </c>
      <c r="K49" s="786">
        <v>285232</v>
      </c>
      <c r="L49" s="786">
        <v>0</v>
      </c>
      <c r="M49" s="786">
        <v>19150650</v>
      </c>
      <c r="N49" s="786">
        <v>0</v>
      </c>
      <c r="O49" s="786">
        <v>0</v>
      </c>
      <c r="P49" s="786">
        <v>0</v>
      </c>
      <c r="Q49" s="801">
        <v>0</v>
      </c>
      <c r="R49" s="788">
        <v>2152095</v>
      </c>
      <c r="S49" s="787">
        <f>M49+N49+O49+P49+Q49+R49</f>
        <v>21302745</v>
      </c>
      <c r="T49" s="549">
        <f t="shared" si="2"/>
        <v>0.25431712368531617</v>
      </c>
    </row>
    <row r="50" spans="1:20" ht="24.75" customHeight="1">
      <c r="A50" s="798">
        <v>6.3</v>
      </c>
      <c r="B50" s="653" t="s">
        <v>690</v>
      </c>
      <c r="C50" s="785">
        <f>IF((D50+E50)-F50=H50,(D50+E50),"Sai")</f>
        <v>53363172</v>
      </c>
      <c r="D50" s="786">
        <v>35972487</v>
      </c>
      <c r="E50" s="786">
        <v>17390685</v>
      </c>
      <c r="F50" s="786">
        <v>12569464</v>
      </c>
      <c r="G50" s="786">
        <v>0</v>
      </c>
      <c r="H50" s="785">
        <f t="shared" si="10"/>
        <v>40793708</v>
      </c>
      <c r="I50" s="785">
        <f t="shared" si="6"/>
        <v>36104886</v>
      </c>
      <c r="J50" s="786">
        <v>2507178</v>
      </c>
      <c r="K50" s="786">
        <v>15253495</v>
      </c>
      <c r="L50" s="786">
        <v>0</v>
      </c>
      <c r="M50" s="786">
        <v>15484354</v>
      </c>
      <c r="N50" s="786">
        <v>2859859</v>
      </c>
      <c r="O50" s="786">
        <v>0</v>
      </c>
      <c r="P50" s="786">
        <v>0</v>
      </c>
      <c r="Q50" s="801">
        <v>0</v>
      </c>
      <c r="R50" s="788">
        <v>4688822</v>
      </c>
      <c r="S50" s="787">
        <f>M50+N50+O50+P50+Q50+R50</f>
        <v>23033035</v>
      </c>
      <c r="T50" s="549">
        <f t="shared" si="2"/>
        <v>0.49191882228903866</v>
      </c>
    </row>
    <row r="51" spans="1:20" ht="24.75" customHeight="1">
      <c r="A51" s="798">
        <v>6.4</v>
      </c>
      <c r="B51" s="653" t="s">
        <v>691</v>
      </c>
      <c r="C51" s="785">
        <f>IF((D51+E51)-F51=H51,(D51+E51),"Sai")</f>
        <v>82110467</v>
      </c>
      <c r="D51" s="786">
        <v>66343223</v>
      </c>
      <c r="E51" s="786">
        <v>15767244</v>
      </c>
      <c r="F51" s="786">
        <v>28885558</v>
      </c>
      <c r="G51" s="786">
        <v>0</v>
      </c>
      <c r="H51" s="785">
        <f>I51+R51</f>
        <v>53224909</v>
      </c>
      <c r="I51" s="785">
        <f>SUM(J51:Q51)</f>
        <v>22247697</v>
      </c>
      <c r="J51" s="786">
        <v>9374292</v>
      </c>
      <c r="K51" s="786">
        <v>2010006</v>
      </c>
      <c r="L51" s="786">
        <v>0</v>
      </c>
      <c r="M51" s="786">
        <v>9365910</v>
      </c>
      <c r="N51" s="786">
        <v>1497489</v>
      </c>
      <c r="O51" s="786">
        <v>0</v>
      </c>
      <c r="P51" s="786">
        <v>0</v>
      </c>
      <c r="Q51" s="786">
        <v>0</v>
      </c>
      <c r="R51" s="786">
        <v>30977212</v>
      </c>
      <c r="S51" s="787">
        <f>M51+N51+O51+P51+Q51+R51</f>
        <v>41840611</v>
      </c>
      <c r="T51" s="549">
        <f t="shared" si="2"/>
        <v>0.5117068072259344</v>
      </c>
    </row>
    <row r="52" spans="1:20" ht="23.25" customHeight="1">
      <c r="A52" s="798">
        <v>6.5</v>
      </c>
      <c r="B52" s="654" t="s">
        <v>739</v>
      </c>
      <c r="C52" s="785">
        <f>IF((D52+E52)-F52=H52,(D52+E52),"Sai")</f>
        <v>656414</v>
      </c>
      <c r="D52" s="786">
        <v>511906</v>
      </c>
      <c r="E52" s="786">
        <v>144508</v>
      </c>
      <c r="F52" s="786">
        <v>27400</v>
      </c>
      <c r="G52" s="786">
        <v>0</v>
      </c>
      <c r="H52" s="785">
        <f t="shared" si="10"/>
        <v>629014</v>
      </c>
      <c r="I52" s="785">
        <f t="shared" si="6"/>
        <v>306010</v>
      </c>
      <c r="J52" s="786">
        <v>71256</v>
      </c>
      <c r="K52" s="786">
        <v>67200</v>
      </c>
      <c r="L52" s="786">
        <v>0</v>
      </c>
      <c r="M52" s="786">
        <v>167554</v>
      </c>
      <c r="N52" s="786">
        <v>0</v>
      </c>
      <c r="O52" s="786">
        <v>0</v>
      </c>
      <c r="P52" s="786">
        <v>0</v>
      </c>
      <c r="Q52" s="786">
        <v>0</v>
      </c>
      <c r="R52" s="786">
        <v>323004</v>
      </c>
      <c r="S52" s="787">
        <f>M52+N52+O52+P52+Q52+R52</f>
        <v>490558</v>
      </c>
      <c r="T52" s="549">
        <f t="shared" si="2"/>
        <v>0.45245580209797065</v>
      </c>
    </row>
    <row r="53" spans="1:20" ht="24.75" customHeight="1">
      <c r="A53" s="799">
        <v>7</v>
      </c>
      <c r="B53" s="797" t="s">
        <v>715</v>
      </c>
      <c r="C53" s="785">
        <f aca="true" t="shared" si="16" ref="C53:R53">SUM(C54:C56)</f>
        <v>63508016</v>
      </c>
      <c r="D53" s="785">
        <f t="shared" si="16"/>
        <v>33368492</v>
      </c>
      <c r="E53" s="785">
        <f t="shared" si="16"/>
        <v>30139524</v>
      </c>
      <c r="F53" s="785">
        <f t="shared" si="16"/>
        <v>159317</v>
      </c>
      <c r="G53" s="785">
        <f t="shared" si="16"/>
        <v>0</v>
      </c>
      <c r="H53" s="785">
        <f t="shared" si="16"/>
        <v>63348699</v>
      </c>
      <c r="I53" s="785">
        <f t="shared" si="16"/>
        <v>21024512</v>
      </c>
      <c r="J53" s="785">
        <f t="shared" si="16"/>
        <v>3719326</v>
      </c>
      <c r="K53" s="785">
        <f t="shared" si="16"/>
        <v>1731701</v>
      </c>
      <c r="L53" s="785">
        <f t="shared" si="16"/>
        <v>0</v>
      </c>
      <c r="M53" s="785">
        <f t="shared" si="16"/>
        <v>7225227</v>
      </c>
      <c r="N53" s="785">
        <f t="shared" si="16"/>
        <v>467230</v>
      </c>
      <c r="O53" s="785">
        <f t="shared" si="16"/>
        <v>6791792</v>
      </c>
      <c r="P53" s="785">
        <f t="shared" si="16"/>
        <v>0</v>
      </c>
      <c r="Q53" s="785">
        <f t="shared" si="16"/>
        <v>1089236</v>
      </c>
      <c r="R53" s="785">
        <f t="shared" si="16"/>
        <v>42324187</v>
      </c>
      <c r="S53" s="785">
        <f>SUM(S54:S56)</f>
        <v>57897672</v>
      </c>
      <c r="T53" s="549">
        <f t="shared" si="2"/>
        <v>0.25927008436628635</v>
      </c>
    </row>
    <row r="54" spans="1:20" ht="24.75" customHeight="1">
      <c r="A54" s="798">
        <v>7.1</v>
      </c>
      <c r="B54" s="802" t="s">
        <v>693</v>
      </c>
      <c r="C54" s="785">
        <f>IF((D54+E54)-(F54+G54)=H54,(D54+E54),"Sai")</f>
        <v>966694</v>
      </c>
      <c r="D54" s="792">
        <v>31097</v>
      </c>
      <c r="E54" s="792">
        <v>935597</v>
      </c>
      <c r="F54" s="792">
        <v>123017</v>
      </c>
      <c r="G54" s="792"/>
      <c r="H54" s="785">
        <f>I54+R54</f>
        <v>843677</v>
      </c>
      <c r="I54" s="785">
        <f t="shared" si="6"/>
        <v>843677</v>
      </c>
      <c r="J54" s="792">
        <v>796014</v>
      </c>
      <c r="K54" s="792">
        <v>860</v>
      </c>
      <c r="L54" s="792"/>
      <c r="M54" s="792">
        <v>46803</v>
      </c>
      <c r="N54" s="792"/>
      <c r="O54" s="792"/>
      <c r="P54" s="792"/>
      <c r="Q54" s="803"/>
      <c r="R54" s="793">
        <v>0</v>
      </c>
      <c r="S54" s="787">
        <f>M54+N54+O54+P54+Q54+R54</f>
        <v>46803</v>
      </c>
      <c r="T54" s="549">
        <f t="shared" si="2"/>
        <v>0.9445249781610735</v>
      </c>
    </row>
    <row r="55" spans="1:20" ht="24.75" customHeight="1">
      <c r="A55" s="798">
        <v>7.2</v>
      </c>
      <c r="B55" s="802" t="s">
        <v>694</v>
      </c>
      <c r="C55" s="785">
        <f>IF((D55+E55)-(F55+G55)=H55,(D55+E55),"Sai")</f>
        <v>44979427</v>
      </c>
      <c r="D55" s="792">
        <v>28074723</v>
      </c>
      <c r="E55" s="792">
        <v>16904704</v>
      </c>
      <c r="F55" s="792">
        <v>5400</v>
      </c>
      <c r="G55" s="792"/>
      <c r="H55" s="785">
        <f>I55+R55</f>
        <v>44974027</v>
      </c>
      <c r="I55" s="785">
        <f t="shared" si="6"/>
        <v>14938552</v>
      </c>
      <c r="J55" s="792">
        <v>1967429</v>
      </c>
      <c r="K55" s="792">
        <v>1304264</v>
      </c>
      <c r="L55" s="792"/>
      <c r="M55" s="792">
        <v>4875067</v>
      </c>
      <c r="N55" s="792">
        <v>0</v>
      </c>
      <c r="O55" s="792">
        <v>6791792</v>
      </c>
      <c r="P55" s="792"/>
      <c r="Q55" s="803"/>
      <c r="R55" s="793">
        <v>30035475</v>
      </c>
      <c r="S55" s="787">
        <f>M55+N55+O55+P55+Q55+R55</f>
        <v>41702334</v>
      </c>
      <c r="T55" s="549">
        <f t="shared" si="2"/>
        <v>0.21901004863121942</v>
      </c>
    </row>
    <row r="56" spans="1:20" ht="38.25" customHeight="1">
      <c r="A56" s="798">
        <v>7.4</v>
      </c>
      <c r="B56" s="804" t="s">
        <v>740</v>
      </c>
      <c r="C56" s="785">
        <f>IF((D56+E56)-(F56+G56)=H56,(D56+E56),"Sai")</f>
        <v>17561895</v>
      </c>
      <c r="D56" s="792">
        <v>5262672</v>
      </c>
      <c r="E56" s="792">
        <v>12299223</v>
      </c>
      <c r="F56" s="792">
        <v>30900</v>
      </c>
      <c r="G56" s="792"/>
      <c r="H56" s="785">
        <f>I56+R56</f>
        <v>17530995</v>
      </c>
      <c r="I56" s="785">
        <f t="shared" si="6"/>
        <v>5242283</v>
      </c>
      <c r="J56" s="792">
        <v>955883</v>
      </c>
      <c r="K56" s="792">
        <v>426577</v>
      </c>
      <c r="L56" s="792"/>
      <c r="M56" s="792">
        <v>2303357</v>
      </c>
      <c r="N56" s="792">
        <v>467230</v>
      </c>
      <c r="O56" s="792"/>
      <c r="P56" s="792"/>
      <c r="Q56" s="803">
        <v>1089236</v>
      </c>
      <c r="R56" s="793">
        <v>12288712</v>
      </c>
      <c r="S56" s="787">
        <f>M56+N56+O56+P56+Q56+R56</f>
        <v>16148535</v>
      </c>
      <c r="T56" s="549">
        <f t="shared" si="2"/>
        <v>0.2637133477914107</v>
      </c>
    </row>
    <row r="57" spans="1:20" ht="24.75" customHeight="1">
      <c r="A57" s="799">
        <v>8</v>
      </c>
      <c r="B57" s="800" t="s">
        <v>716</v>
      </c>
      <c r="C57" s="785">
        <f aca="true" t="shared" si="17" ref="C57:S57">SUM(C58:C60)</f>
        <v>62682242</v>
      </c>
      <c r="D57" s="785">
        <f t="shared" si="17"/>
        <v>23154060</v>
      </c>
      <c r="E57" s="785">
        <f t="shared" si="17"/>
        <v>39528182</v>
      </c>
      <c r="F57" s="785">
        <f t="shared" si="17"/>
        <v>152800</v>
      </c>
      <c r="G57" s="785">
        <f t="shared" si="17"/>
        <v>0</v>
      </c>
      <c r="H57" s="785">
        <f t="shared" si="17"/>
        <v>62529442</v>
      </c>
      <c r="I57" s="785">
        <f t="shared" si="17"/>
        <v>53422831</v>
      </c>
      <c r="J57" s="785">
        <f t="shared" si="17"/>
        <v>9923434</v>
      </c>
      <c r="K57" s="785">
        <f t="shared" si="17"/>
        <v>1376879</v>
      </c>
      <c r="L57" s="785">
        <f t="shared" si="17"/>
        <v>0</v>
      </c>
      <c r="M57" s="785">
        <f t="shared" si="17"/>
        <v>41886018</v>
      </c>
      <c r="N57" s="785">
        <f t="shared" si="17"/>
        <v>236500</v>
      </c>
      <c r="O57" s="785">
        <f t="shared" si="17"/>
        <v>0</v>
      </c>
      <c r="P57" s="785">
        <f t="shared" si="17"/>
        <v>0</v>
      </c>
      <c r="Q57" s="785">
        <f t="shared" si="17"/>
        <v>0</v>
      </c>
      <c r="R57" s="785">
        <f t="shared" si="17"/>
        <v>9106611</v>
      </c>
      <c r="S57" s="785">
        <f t="shared" si="17"/>
        <v>51229129</v>
      </c>
      <c r="T57" s="549">
        <f t="shared" si="2"/>
        <v>0.21152591108471958</v>
      </c>
    </row>
    <row r="58" spans="1:20" ht="24.75" customHeight="1">
      <c r="A58" s="798">
        <v>8.2</v>
      </c>
      <c r="B58" s="653" t="s">
        <v>696</v>
      </c>
      <c r="C58" s="785">
        <f>IF((D58+E58)-(F58+G58)=H58,(D58+E58),"Sai")</f>
        <v>19148964</v>
      </c>
      <c r="D58" s="721">
        <f>10211237</f>
        <v>10211237</v>
      </c>
      <c r="E58" s="721">
        <f>8937727</f>
        <v>8937727</v>
      </c>
      <c r="F58" s="721">
        <v>152800</v>
      </c>
      <c r="G58" s="721">
        <v>0</v>
      </c>
      <c r="H58" s="785">
        <f aca="true" t="shared" si="18" ref="H58:H68">I58+R58</f>
        <v>18996164</v>
      </c>
      <c r="I58" s="785">
        <f t="shared" si="6"/>
        <v>14818467</v>
      </c>
      <c r="J58" s="721">
        <v>2525437</v>
      </c>
      <c r="K58" s="721">
        <v>960394</v>
      </c>
      <c r="L58" s="721">
        <v>0</v>
      </c>
      <c r="M58" s="721">
        <v>11164896</v>
      </c>
      <c r="N58" s="721">
        <v>167740</v>
      </c>
      <c r="O58" s="721">
        <v>0</v>
      </c>
      <c r="P58" s="721">
        <v>0</v>
      </c>
      <c r="Q58" s="721">
        <v>0</v>
      </c>
      <c r="R58" s="721">
        <v>4177697</v>
      </c>
      <c r="S58" s="787">
        <f aca="true" t="shared" si="19" ref="S58:S68">M58+N58+O58+P58+Q58+R58</f>
        <v>15510333</v>
      </c>
      <c r="T58" s="549">
        <f t="shared" si="2"/>
        <v>0.2352356016313968</v>
      </c>
    </row>
    <row r="59" spans="1:20" ht="24.75" customHeight="1">
      <c r="A59" s="798">
        <v>8.3</v>
      </c>
      <c r="B59" s="653" t="s">
        <v>697</v>
      </c>
      <c r="C59" s="785">
        <f>IF((D59+E59)-(F59+G59)=H59,(D59+E59),"Sai")</f>
        <v>32384560</v>
      </c>
      <c r="D59" s="721">
        <v>4627672</v>
      </c>
      <c r="E59" s="721">
        <v>27756888</v>
      </c>
      <c r="F59" s="721">
        <v>0</v>
      </c>
      <c r="G59" s="721">
        <v>0</v>
      </c>
      <c r="H59" s="785">
        <f t="shared" si="18"/>
        <v>32384560</v>
      </c>
      <c r="I59" s="785">
        <f t="shared" si="6"/>
        <v>29312902</v>
      </c>
      <c r="J59" s="721">
        <v>3775419</v>
      </c>
      <c r="K59" s="721">
        <v>19415</v>
      </c>
      <c r="L59" s="721">
        <v>0</v>
      </c>
      <c r="M59" s="721">
        <v>25509308</v>
      </c>
      <c r="N59" s="721">
        <v>8760</v>
      </c>
      <c r="O59" s="721">
        <v>0</v>
      </c>
      <c r="P59" s="721">
        <v>0</v>
      </c>
      <c r="Q59" s="721">
        <v>0</v>
      </c>
      <c r="R59" s="721">
        <v>3071658</v>
      </c>
      <c r="S59" s="787">
        <f t="shared" si="19"/>
        <v>28589726</v>
      </c>
      <c r="T59" s="549">
        <f t="shared" si="2"/>
        <v>0.12945951240174036</v>
      </c>
    </row>
    <row r="60" spans="1:20" ht="24" customHeight="1">
      <c r="A60" s="798">
        <v>8.4</v>
      </c>
      <c r="B60" s="653" t="s">
        <v>698</v>
      </c>
      <c r="C60" s="785">
        <f>IF((D60+E60)-(F60+G60)=H60,(D60+E60),"Sai")</f>
        <v>11148718</v>
      </c>
      <c r="D60" s="721">
        <v>8315151</v>
      </c>
      <c r="E60" s="721">
        <v>2833567</v>
      </c>
      <c r="F60" s="721">
        <v>0</v>
      </c>
      <c r="G60" s="721">
        <v>0</v>
      </c>
      <c r="H60" s="785">
        <f t="shared" si="18"/>
        <v>11148718</v>
      </c>
      <c r="I60" s="785">
        <f t="shared" si="6"/>
        <v>9291462</v>
      </c>
      <c r="J60" s="721">
        <v>3622578</v>
      </c>
      <c r="K60" s="721">
        <v>397070</v>
      </c>
      <c r="L60" s="721">
        <v>0</v>
      </c>
      <c r="M60" s="721">
        <v>5211814</v>
      </c>
      <c r="N60" s="721">
        <v>60000</v>
      </c>
      <c r="O60" s="721">
        <v>0</v>
      </c>
      <c r="P60" s="721">
        <v>0</v>
      </c>
      <c r="Q60" s="721">
        <v>0</v>
      </c>
      <c r="R60" s="721">
        <v>1857256</v>
      </c>
      <c r="S60" s="787">
        <f t="shared" si="19"/>
        <v>7129070</v>
      </c>
      <c r="T60" s="549">
        <f t="shared" si="2"/>
        <v>0.43261738572465774</v>
      </c>
    </row>
    <row r="61" spans="1:20" ht="24.75" customHeight="1">
      <c r="A61" s="799">
        <v>9</v>
      </c>
      <c r="B61" s="797" t="s">
        <v>717</v>
      </c>
      <c r="C61" s="785">
        <f>SUM(C62:C64)</f>
        <v>211725724</v>
      </c>
      <c r="D61" s="785">
        <f>SUM(D62:D64)</f>
        <v>109674959</v>
      </c>
      <c r="E61" s="785">
        <f aca="true" t="shared" si="20" ref="E61:S61">SUM(E62:E64)</f>
        <v>102050765</v>
      </c>
      <c r="F61" s="785">
        <f t="shared" si="20"/>
        <v>1771063</v>
      </c>
      <c r="G61" s="785">
        <f t="shared" si="20"/>
        <v>0</v>
      </c>
      <c r="H61" s="785">
        <f t="shared" si="20"/>
        <v>209954661</v>
      </c>
      <c r="I61" s="785">
        <f t="shared" si="20"/>
        <v>141639827</v>
      </c>
      <c r="J61" s="785">
        <f t="shared" si="20"/>
        <v>20822544</v>
      </c>
      <c r="K61" s="785">
        <f t="shared" si="20"/>
        <v>5958884</v>
      </c>
      <c r="L61" s="785">
        <f t="shared" si="20"/>
        <v>0</v>
      </c>
      <c r="M61" s="785">
        <f t="shared" si="20"/>
        <v>114858399</v>
      </c>
      <c r="N61" s="785">
        <f t="shared" si="20"/>
        <v>0</v>
      </c>
      <c r="O61" s="785">
        <f t="shared" si="20"/>
        <v>0</v>
      </c>
      <c r="P61" s="785">
        <f t="shared" si="20"/>
        <v>0</v>
      </c>
      <c r="Q61" s="785">
        <f t="shared" si="20"/>
        <v>0</v>
      </c>
      <c r="R61" s="785">
        <f t="shared" si="20"/>
        <v>68314834</v>
      </c>
      <c r="S61" s="785">
        <f t="shared" si="20"/>
        <v>183173233</v>
      </c>
      <c r="T61" s="549">
        <f t="shared" si="2"/>
        <v>0.18908119677384244</v>
      </c>
    </row>
    <row r="62" spans="1:20" ht="24.75" customHeight="1">
      <c r="A62" s="798">
        <v>9.1</v>
      </c>
      <c r="B62" s="653" t="s">
        <v>700</v>
      </c>
      <c r="C62" s="785">
        <f>IF((D62+E62)-(F62+G62)=H62,(D62+E62),"Sai")</f>
        <v>434096</v>
      </c>
      <c r="D62" s="786">
        <v>3000</v>
      </c>
      <c r="E62" s="786">
        <v>431096</v>
      </c>
      <c r="F62" s="786">
        <v>153168</v>
      </c>
      <c r="G62" s="786">
        <v>0</v>
      </c>
      <c r="H62" s="785">
        <f t="shared" si="18"/>
        <v>280928</v>
      </c>
      <c r="I62" s="785">
        <f t="shared" si="6"/>
        <v>280928</v>
      </c>
      <c r="J62" s="786">
        <v>170102</v>
      </c>
      <c r="K62" s="786">
        <v>0</v>
      </c>
      <c r="L62" s="786">
        <v>0</v>
      </c>
      <c r="M62" s="786">
        <v>110826</v>
      </c>
      <c r="N62" s="786">
        <v>0</v>
      </c>
      <c r="O62" s="786">
        <v>0</v>
      </c>
      <c r="P62" s="786">
        <v>0</v>
      </c>
      <c r="Q62" s="786">
        <v>0</v>
      </c>
      <c r="R62" s="786">
        <v>0</v>
      </c>
      <c r="S62" s="787">
        <f t="shared" si="19"/>
        <v>110826</v>
      </c>
      <c r="T62" s="549">
        <f t="shared" si="2"/>
        <v>0.60550034172457</v>
      </c>
    </row>
    <row r="63" spans="1:20" ht="24.75" customHeight="1">
      <c r="A63" s="798">
        <v>9.2</v>
      </c>
      <c r="B63" s="653" t="s">
        <v>701</v>
      </c>
      <c r="C63" s="785">
        <f>IF((D63+E63)-F63=H63,(D63+E63),"Sai")</f>
        <v>61998287</v>
      </c>
      <c r="D63" s="786">
        <v>49889881</v>
      </c>
      <c r="E63" s="786">
        <v>12108406</v>
      </c>
      <c r="F63" s="786">
        <v>12794</v>
      </c>
      <c r="G63" s="786">
        <v>0</v>
      </c>
      <c r="H63" s="785">
        <f t="shared" si="18"/>
        <v>61985493</v>
      </c>
      <c r="I63" s="785">
        <f t="shared" si="6"/>
        <v>39650258</v>
      </c>
      <c r="J63" s="786">
        <v>6333452</v>
      </c>
      <c r="K63" s="786">
        <v>426861</v>
      </c>
      <c r="L63" s="786">
        <v>0</v>
      </c>
      <c r="M63" s="786">
        <v>32889945</v>
      </c>
      <c r="N63" s="786">
        <v>0</v>
      </c>
      <c r="O63" s="786">
        <v>0</v>
      </c>
      <c r="P63" s="786">
        <v>0</v>
      </c>
      <c r="Q63" s="786">
        <v>0</v>
      </c>
      <c r="R63" s="786">
        <v>22335235</v>
      </c>
      <c r="S63" s="787">
        <f t="shared" si="19"/>
        <v>55225180</v>
      </c>
      <c r="T63" s="549">
        <f t="shared" si="2"/>
        <v>0.17049858792848208</v>
      </c>
    </row>
    <row r="64" spans="1:20" ht="31.5" customHeight="1">
      <c r="A64" s="798">
        <v>9.3</v>
      </c>
      <c r="B64" s="805" t="s">
        <v>702</v>
      </c>
      <c r="C64" s="785">
        <f>IF((D64+E64)-(F64+G64)=H64,(D64+E64),"Sai")</f>
        <v>149293341</v>
      </c>
      <c r="D64" s="786">
        <v>59782078</v>
      </c>
      <c r="E64" s="786">
        <v>89511263</v>
      </c>
      <c r="F64" s="786">
        <v>1605101</v>
      </c>
      <c r="G64" s="786">
        <v>0</v>
      </c>
      <c r="H64" s="785">
        <f t="shared" si="18"/>
        <v>147688240</v>
      </c>
      <c r="I64" s="785">
        <f t="shared" si="6"/>
        <v>101708641</v>
      </c>
      <c r="J64" s="786">
        <v>14318990</v>
      </c>
      <c r="K64" s="786">
        <v>5532023</v>
      </c>
      <c r="L64" s="786">
        <v>0</v>
      </c>
      <c r="M64" s="786">
        <v>81857628</v>
      </c>
      <c r="N64" s="786">
        <v>0</v>
      </c>
      <c r="O64" s="786">
        <v>0</v>
      </c>
      <c r="P64" s="786">
        <v>0</v>
      </c>
      <c r="Q64" s="786">
        <v>0</v>
      </c>
      <c r="R64" s="786">
        <v>45979599</v>
      </c>
      <c r="S64" s="787">
        <f t="shared" si="19"/>
        <v>127837227</v>
      </c>
      <c r="T64" s="549">
        <f t="shared" si="2"/>
        <v>0.19517528505763831</v>
      </c>
    </row>
    <row r="65" spans="1:20" ht="24.75" customHeight="1">
      <c r="A65" s="799">
        <v>10</v>
      </c>
      <c r="B65" s="800" t="s">
        <v>718</v>
      </c>
      <c r="C65" s="785">
        <f>SUM(C66:C69)</f>
        <v>151194635</v>
      </c>
      <c r="D65" s="785">
        <f aca="true" t="shared" si="21" ref="D65:S65">SUM(D66:D69)</f>
        <v>98226817</v>
      </c>
      <c r="E65" s="785">
        <f t="shared" si="21"/>
        <v>52967818</v>
      </c>
      <c r="F65" s="785">
        <f t="shared" si="21"/>
        <v>839605</v>
      </c>
      <c r="G65" s="785">
        <f t="shared" si="21"/>
        <v>0</v>
      </c>
      <c r="H65" s="785">
        <f t="shared" si="21"/>
        <v>150355030</v>
      </c>
      <c r="I65" s="785">
        <f t="shared" si="21"/>
        <v>89938438</v>
      </c>
      <c r="J65" s="785">
        <f t="shared" si="21"/>
        <v>16706965</v>
      </c>
      <c r="K65" s="785">
        <f t="shared" si="21"/>
        <v>25972477</v>
      </c>
      <c r="L65" s="785">
        <f t="shared" si="21"/>
        <v>0</v>
      </c>
      <c r="M65" s="785">
        <f t="shared" si="21"/>
        <v>43388047</v>
      </c>
      <c r="N65" s="785">
        <f t="shared" si="21"/>
        <v>2870949</v>
      </c>
      <c r="O65" s="785">
        <f t="shared" si="21"/>
        <v>1000000</v>
      </c>
      <c r="P65" s="785">
        <f t="shared" si="21"/>
        <v>0</v>
      </c>
      <c r="Q65" s="785">
        <f t="shared" si="21"/>
        <v>0</v>
      </c>
      <c r="R65" s="785">
        <f t="shared" si="21"/>
        <v>60416592</v>
      </c>
      <c r="S65" s="785">
        <f t="shared" si="21"/>
        <v>107675588</v>
      </c>
      <c r="T65" s="549">
        <f t="shared" si="2"/>
        <v>0.47454061855065793</v>
      </c>
    </row>
    <row r="66" spans="1:20" ht="24.75" customHeight="1">
      <c r="A66" s="798">
        <v>10.1</v>
      </c>
      <c r="B66" s="806" t="s">
        <v>741</v>
      </c>
      <c r="C66" s="785">
        <f>IF((D66+E66)-(F66+G66)=H66,(D66+E66),"Sai")</f>
        <v>42952948</v>
      </c>
      <c r="D66" s="721">
        <v>13149785</v>
      </c>
      <c r="E66" s="721">
        <v>29803163</v>
      </c>
      <c r="F66" s="721">
        <v>548843</v>
      </c>
      <c r="G66" s="721">
        <v>0</v>
      </c>
      <c r="H66" s="785">
        <f t="shared" si="18"/>
        <v>42404105</v>
      </c>
      <c r="I66" s="785">
        <f t="shared" si="6"/>
        <v>36749736</v>
      </c>
      <c r="J66" s="721">
        <v>2333058</v>
      </c>
      <c r="K66" s="721">
        <v>25393799</v>
      </c>
      <c r="L66" s="721">
        <v>0</v>
      </c>
      <c r="M66" s="721">
        <v>9022879</v>
      </c>
      <c r="N66" s="721">
        <v>0</v>
      </c>
      <c r="O66" s="721">
        <v>0</v>
      </c>
      <c r="P66" s="721">
        <v>0</v>
      </c>
      <c r="Q66" s="721">
        <v>0</v>
      </c>
      <c r="R66" s="721">
        <v>5654369</v>
      </c>
      <c r="S66" s="787">
        <f t="shared" si="19"/>
        <v>14677248</v>
      </c>
      <c r="T66" s="549">
        <f t="shared" si="2"/>
        <v>0.7544777192413028</v>
      </c>
    </row>
    <row r="67" spans="1:20" ht="24.75" customHeight="1">
      <c r="A67" s="798">
        <v>10.2</v>
      </c>
      <c r="B67" s="752" t="s">
        <v>705</v>
      </c>
      <c r="C67" s="785">
        <f>IF((D67+E67)-(F67+G67)=H67,(D67+E67),"Sai")</f>
        <v>5958075</v>
      </c>
      <c r="D67" s="721">
        <v>3418141</v>
      </c>
      <c r="E67" s="721">
        <v>2539934</v>
      </c>
      <c r="F67" s="721">
        <v>0</v>
      </c>
      <c r="G67" s="721">
        <v>0</v>
      </c>
      <c r="H67" s="785">
        <f t="shared" si="18"/>
        <v>5958075</v>
      </c>
      <c r="I67" s="785">
        <f t="shared" si="6"/>
        <v>4779971</v>
      </c>
      <c r="J67" s="721">
        <v>2342432</v>
      </c>
      <c r="K67" s="721">
        <v>175852</v>
      </c>
      <c r="L67" s="721">
        <v>0</v>
      </c>
      <c r="M67" s="721">
        <v>2261687</v>
      </c>
      <c r="N67" s="721">
        <v>0</v>
      </c>
      <c r="O67" s="721">
        <v>0</v>
      </c>
      <c r="P67" s="721">
        <v>0</v>
      </c>
      <c r="Q67" s="721">
        <v>0</v>
      </c>
      <c r="R67" s="721">
        <v>1178104</v>
      </c>
      <c r="S67" s="787">
        <f t="shared" si="19"/>
        <v>3439791</v>
      </c>
      <c r="T67" s="549">
        <f t="shared" si="2"/>
        <v>0.5268408532185656</v>
      </c>
    </row>
    <row r="68" spans="1:20" ht="24.75" customHeight="1">
      <c r="A68" s="798">
        <v>10.3</v>
      </c>
      <c r="B68" s="752" t="s">
        <v>742</v>
      </c>
      <c r="C68" s="785">
        <f>IF((D68+E68)-(F68+G68)=H68,(D68+E68),"Sai")</f>
        <v>35386755</v>
      </c>
      <c r="D68" s="721">
        <f>23417313-17948</f>
        <v>23399365</v>
      </c>
      <c r="E68" s="721">
        <f>11969442+17948</f>
        <v>11987390</v>
      </c>
      <c r="F68" s="721">
        <v>0</v>
      </c>
      <c r="G68" s="721">
        <v>0</v>
      </c>
      <c r="H68" s="785">
        <f t="shared" si="18"/>
        <v>35386755</v>
      </c>
      <c r="I68" s="785">
        <f t="shared" si="6"/>
        <v>13468298</v>
      </c>
      <c r="J68" s="721">
        <v>650509</v>
      </c>
      <c r="K68" s="721">
        <v>2000</v>
      </c>
      <c r="L68" s="721">
        <v>0</v>
      </c>
      <c r="M68" s="721">
        <v>12815789</v>
      </c>
      <c r="N68" s="721">
        <v>0</v>
      </c>
      <c r="O68" s="721">
        <v>0</v>
      </c>
      <c r="P68" s="721">
        <v>0</v>
      </c>
      <c r="Q68" s="721">
        <v>0</v>
      </c>
      <c r="R68" s="721">
        <v>21918457</v>
      </c>
      <c r="S68" s="787">
        <f t="shared" si="19"/>
        <v>34734246</v>
      </c>
      <c r="T68" s="549">
        <f t="shared" si="2"/>
        <v>0.04844776971819305</v>
      </c>
    </row>
    <row r="69" spans="1:20" ht="35.25" customHeight="1">
      <c r="A69" s="798">
        <v>10.4</v>
      </c>
      <c r="B69" s="752" t="s">
        <v>743</v>
      </c>
      <c r="C69" s="785">
        <f>IF((D69+E69)-(F69+G69)=H69,(D69+E69),"Sai")</f>
        <v>66896857</v>
      </c>
      <c r="D69" s="721">
        <v>58259526</v>
      </c>
      <c r="E69" s="721">
        <v>8637331</v>
      </c>
      <c r="F69" s="721">
        <v>290762</v>
      </c>
      <c r="G69" s="721">
        <v>0</v>
      </c>
      <c r="H69" s="785">
        <f>I69+R69</f>
        <v>66606095</v>
      </c>
      <c r="I69" s="785">
        <f>SUM(J69:Q69)</f>
        <v>34940433</v>
      </c>
      <c r="J69" s="721">
        <v>11380966</v>
      </c>
      <c r="K69" s="721">
        <v>400826</v>
      </c>
      <c r="L69" s="721">
        <v>0</v>
      </c>
      <c r="M69" s="721">
        <v>19287692</v>
      </c>
      <c r="N69" s="721">
        <v>2870949</v>
      </c>
      <c r="O69" s="721">
        <v>1000000</v>
      </c>
      <c r="P69" s="721">
        <v>0</v>
      </c>
      <c r="Q69" s="721">
        <v>0</v>
      </c>
      <c r="R69" s="721">
        <v>31665662</v>
      </c>
      <c r="S69" s="787">
        <f>M69+N69+O69+P69+Q69+R69</f>
        <v>54824303</v>
      </c>
      <c r="T69" s="549">
        <f t="shared" si="2"/>
        <v>0.3371965081257007</v>
      </c>
    </row>
    <row r="70" spans="1:20" ht="24.75" customHeight="1">
      <c r="A70" s="799">
        <v>11</v>
      </c>
      <c r="B70" s="797" t="s">
        <v>719</v>
      </c>
      <c r="C70" s="785">
        <f>SUM(C71:C72)</f>
        <v>133216944</v>
      </c>
      <c r="D70" s="785">
        <f>SUM(D71:D72)</f>
        <v>88502895</v>
      </c>
      <c r="E70" s="785">
        <f aca="true" t="shared" si="22" ref="E70:S70">SUM(E71:E72)</f>
        <v>44714049</v>
      </c>
      <c r="F70" s="785">
        <f t="shared" si="22"/>
        <v>2759023</v>
      </c>
      <c r="G70" s="785">
        <f t="shared" si="22"/>
        <v>0</v>
      </c>
      <c r="H70" s="785">
        <f t="shared" si="22"/>
        <v>130457921</v>
      </c>
      <c r="I70" s="785">
        <f t="shared" si="22"/>
        <v>94242820</v>
      </c>
      <c r="J70" s="785">
        <f t="shared" si="22"/>
        <v>19932801</v>
      </c>
      <c r="K70" s="785">
        <f t="shared" si="22"/>
        <v>2619741</v>
      </c>
      <c r="L70" s="785">
        <f t="shared" si="22"/>
        <v>0</v>
      </c>
      <c r="M70" s="785">
        <f t="shared" si="22"/>
        <v>66775370</v>
      </c>
      <c r="N70" s="785">
        <f t="shared" si="22"/>
        <v>1721618</v>
      </c>
      <c r="O70" s="785">
        <f t="shared" si="22"/>
        <v>3193290</v>
      </c>
      <c r="P70" s="785">
        <f t="shared" si="22"/>
        <v>0</v>
      </c>
      <c r="Q70" s="785">
        <f t="shared" si="22"/>
        <v>0</v>
      </c>
      <c r="R70" s="785">
        <f t="shared" si="22"/>
        <v>36215101</v>
      </c>
      <c r="S70" s="785">
        <f t="shared" si="22"/>
        <v>107905379</v>
      </c>
      <c r="T70" s="549">
        <f t="shared" si="2"/>
        <v>0.239302495404955</v>
      </c>
    </row>
    <row r="71" spans="1:20" ht="24.75" customHeight="1">
      <c r="A71" s="798">
        <v>11.1</v>
      </c>
      <c r="B71" s="806" t="s">
        <v>707</v>
      </c>
      <c r="C71" s="785">
        <f>IF((D71+E71)-(F71+G71)=H71,(D71+E71),"Sai")</f>
        <v>1014075</v>
      </c>
      <c r="D71" s="792">
        <f>23790-23190</f>
        <v>600</v>
      </c>
      <c r="E71" s="792">
        <f>990285+23190</f>
        <v>1013475</v>
      </c>
      <c r="F71" s="792">
        <v>64195</v>
      </c>
      <c r="G71" s="792"/>
      <c r="H71" s="785">
        <f>I71+R71</f>
        <v>949880</v>
      </c>
      <c r="I71" s="785">
        <f>SUM(J71:Q71)</f>
        <v>949880</v>
      </c>
      <c r="J71" s="792">
        <v>853758</v>
      </c>
      <c r="K71" s="792"/>
      <c r="L71" s="792"/>
      <c r="M71" s="792">
        <v>96122</v>
      </c>
      <c r="N71" s="792"/>
      <c r="O71" s="792"/>
      <c r="P71" s="792"/>
      <c r="Q71" s="803"/>
      <c r="R71" s="793"/>
      <c r="S71" s="787">
        <f>M71+N71+O71+P71+Q71+R71</f>
        <v>96122</v>
      </c>
      <c r="T71" s="549">
        <f t="shared" si="2"/>
        <v>0.8988061649892618</v>
      </c>
    </row>
    <row r="72" spans="1:20" s="433" customFormat="1" ht="29.25" customHeight="1">
      <c r="A72" s="798">
        <v>11.2</v>
      </c>
      <c r="B72" s="806" t="s">
        <v>708</v>
      </c>
      <c r="C72" s="785">
        <f>IF((D72+E72)-(F72+G72)=H72,(D72+E72),"Sai")</f>
        <v>132202869</v>
      </c>
      <c r="D72" s="792">
        <f>88502293+2</f>
        <v>88502295</v>
      </c>
      <c r="E72" s="792">
        <f>43700576-2</f>
        <v>43700574</v>
      </c>
      <c r="F72" s="792">
        <v>2694828</v>
      </c>
      <c r="G72" s="792"/>
      <c r="H72" s="785">
        <f>I72+R72</f>
        <v>129508041</v>
      </c>
      <c r="I72" s="785">
        <f>SUM(J72:Q72)</f>
        <v>93292940</v>
      </c>
      <c r="J72" s="792">
        <v>19079043</v>
      </c>
      <c r="K72" s="792">
        <v>2619741</v>
      </c>
      <c r="L72" s="792"/>
      <c r="M72" s="792">
        <v>66679248</v>
      </c>
      <c r="N72" s="792">
        <v>1721618</v>
      </c>
      <c r="O72" s="792">
        <v>3193290</v>
      </c>
      <c r="P72" s="792"/>
      <c r="Q72" s="803"/>
      <c r="R72" s="793">
        <v>36215101</v>
      </c>
      <c r="S72" s="787">
        <f>M72+N72+O72+P72+Q72+R72</f>
        <v>107809257</v>
      </c>
      <c r="T72" s="549">
        <f t="shared" si="2"/>
        <v>0.23258763203303487</v>
      </c>
    </row>
    <row r="73" spans="1:20" s="498" customFormat="1" ht="19.5" customHeight="1">
      <c r="A73" s="548"/>
      <c r="B73" s="1226" t="s">
        <v>4</v>
      </c>
      <c r="C73" s="1226"/>
      <c r="D73" s="1226"/>
      <c r="E73" s="1226"/>
      <c r="F73" s="542"/>
      <c r="G73" s="542"/>
      <c r="H73" s="542"/>
      <c r="I73" s="542"/>
      <c r="J73" s="542"/>
      <c r="K73" s="542"/>
      <c r="L73" s="542"/>
      <c r="M73" s="542"/>
      <c r="N73" s="542"/>
      <c r="O73" s="1318" t="str">
        <f>'Thong tin'!B7</f>
        <v>CỤC TRƯỞNG</v>
      </c>
      <c r="P73" s="1318"/>
      <c r="Q73" s="1318"/>
      <c r="R73" s="1318"/>
      <c r="S73" s="1318"/>
      <c r="T73" s="1318"/>
    </row>
    <row r="74" spans="1:20" ht="18.75">
      <c r="A74" s="532"/>
      <c r="B74" s="1202"/>
      <c r="C74" s="1202"/>
      <c r="D74" s="1202"/>
      <c r="E74" s="538"/>
      <c r="F74" s="538"/>
      <c r="G74" s="538"/>
      <c r="H74" s="538"/>
      <c r="I74" s="538"/>
      <c r="J74" s="538"/>
      <c r="K74" s="538"/>
      <c r="L74" s="538"/>
      <c r="M74" s="538"/>
      <c r="N74" s="538"/>
      <c r="O74" s="1211"/>
      <c r="P74" s="1211"/>
      <c r="Q74" s="1211"/>
      <c r="R74" s="1211"/>
      <c r="S74" s="1211"/>
      <c r="T74" s="1211"/>
    </row>
    <row r="75" spans="1:20" ht="18.75">
      <c r="A75" s="532"/>
      <c r="B75" s="532"/>
      <c r="C75" s="532"/>
      <c r="D75" s="538"/>
      <c r="E75" s="538"/>
      <c r="F75" s="538"/>
      <c r="G75" s="538"/>
      <c r="H75" s="538"/>
      <c r="I75" s="538"/>
      <c r="J75" s="538"/>
      <c r="K75" s="538"/>
      <c r="L75" s="538"/>
      <c r="M75" s="538"/>
      <c r="N75" s="538"/>
      <c r="O75" s="538"/>
      <c r="P75" s="538"/>
      <c r="Q75" s="538"/>
      <c r="R75" s="538"/>
      <c r="S75" s="532"/>
      <c r="T75" s="532"/>
    </row>
    <row r="76" spans="1:20" ht="27.75" customHeight="1">
      <c r="A76" s="728"/>
      <c r="B76" s="1326"/>
      <c r="C76" s="1326"/>
      <c r="D76" s="1326"/>
      <c r="E76" s="729"/>
      <c r="F76" s="729"/>
      <c r="G76" s="729"/>
      <c r="H76" s="729"/>
      <c r="I76" s="729"/>
      <c r="J76" s="729"/>
      <c r="K76" s="729"/>
      <c r="L76" s="729"/>
      <c r="M76" s="729"/>
      <c r="N76" s="729"/>
      <c r="O76" s="729"/>
      <c r="P76" s="729"/>
      <c r="Q76" s="1326"/>
      <c r="R76" s="1326"/>
      <c r="S76" s="1326"/>
      <c r="T76" s="728"/>
    </row>
    <row r="77" spans="1:20" ht="15.75" customHeight="1">
      <c r="A77" s="550"/>
      <c r="B77" s="728"/>
      <c r="C77" s="728"/>
      <c r="D77" s="729"/>
      <c r="E77" s="729"/>
      <c r="F77" s="729"/>
      <c r="G77" s="729"/>
      <c r="H77" s="729"/>
      <c r="I77" s="729"/>
      <c r="J77" s="729"/>
      <c r="K77" s="729"/>
      <c r="L77" s="729"/>
      <c r="M77" s="729"/>
      <c r="N77" s="729"/>
      <c r="O77" s="729"/>
      <c r="P77" s="729"/>
      <c r="Q77" s="729"/>
      <c r="R77" s="729"/>
      <c r="S77" s="728"/>
      <c r="T77" s="728"/>
    </row>
    <row r="78" spans="1:20" ht="15.75" customHeight="1">
      <c r="A78" s="728"/>
      <c r="B78" s="1200"/>
      <c r="C78" s="1200"/>
      <c r="D78" s="1200"/>
      <c r="E78" s="1200"/>
      <c r="F78" s="1200"/>
      <c r="G78" s="1200"/>
      <c r="H78" s="1200"/>
      <c r="I78" s="1200"/>
      <c r="J78" s="1200"/>
      <c r="K78" s="1200"/>
      <c r="L78" s="1200"/>
      <c r="M78" s="1200"/>
      <c r="N78" s="1200"/>
      <c r="O78" s="1200"/>
      <c r="P78" s="1200"/>
      <c r="Q78" s="729"/>
      <c r="R78" s="729"/>
      <c r="S78" s="728"/>
      <c r="T78" s="728"/>
    </row>
    <row r="79" spans="1:20" ht="15.75">
      <c r="A79" s="551"/>
      <c r="B79" s="551"/>
      <c r="C79" s="551"/>
      <c r="D79" s="551"/>
      <c r="E79" s="551"/>
      <c r="F79" s="551"/>
      <c r="G79" s="551"/>
      <c r="H79" s="551"/>
      <c r="I79" s="551"/>
      <c r="J79" s="551"/>
      <c r="K79" s="551"/>
      <c r="L79" s="551"/>
      <c r="M79" s="551"/>
      <c r="N79" s="551"/>
      <c r="O79" s="551"/>
      <c r="P79" s="551"/>
      <c r="Q79" s="551"/>
      <c r="R79" s="728"/>
      <c r="S79" s="728"/>
      <c r="T79" s="728"/>
    </row>
    <row r="80" spans="1:20" ht="18.75">
      <c r="A80" s="728"/>
      <c r="B80" s="1225" t="str">
        <f>'Thong tin'!B5</f>
        <v>Nguyễn Thị Thảo</v>
      </c>
      <c r="C80" s="1225"/>
      <c r="D80" s="1225"/>
      <c r="E80" s="1225"/>
      <c r="F80" s="728"/>
      <c r="G80" s="728"/>
      <c r="H80" s="728"/>
      <c r="I80" s="728"/>
      <c r="J80" s="728"/>
      <c r="K80" s="728"/>
      <c r="L80" s="728"/>
      <c r="M80" s="728"/>
      <c r="N80" s="728"/>
      <c r="O80" s="1225" t="str">
        <f>'Thong tin'!B6</f>
        <v>Nguyễn Văn Triệu</v>
      </c>
      <c r="P80" s="1225"/>
      <c r="Q80" s="1225"/>
      <c r="R80" s="1225"/>
      <c r="S80" s="1225"/>
      <c r="T80" s="1225"/>
    </row>
    <row r="81" spans="2:20" ht="6" customHeight="1">
      <c r="B81" s="1327"/>
      <c r="C81" s="1327"/>
      <c r="D81" s="1327"/>
      <c r="E81" s="1327"/>
      <c r="P81" s="1327"/>
      <c r="Q81" s="1327"/>
      <c r="R81" s="1327"/>
      <c r="S81" s="1327"/>
      <c r="T81" s="1328"/>
    </row>
  </sheetData>
  <sheetProtection sheet="1"/>
  <mergeCells count="37">
    <mergeCell ref="Q76:S76"/>
    <mergeCell ref="B76:D76"/>
    <mergeCell ref="B81:E81"/>
    <mergeCell ref="P81:T81"/>
    <mergeCell ref="B80:E80"/>
    <mergeCell ref="B78:P78"/>
    <mergeCell ref="O80:T80"/>
    <mergeCell ref="O74:T74"/>
    <mergeCell ref="B74:D74"/>
    <mergeCell ref="O73:T73"/>
    <mergeCell ref="T6:T9"/>
    <mergeCell ref="I7:Q7"/>
    <mergeCell ref="A6:B9"/>
    <mergeCell ref="C6:E6"/>
    <mergeCell ref="C7:C9"/>
    <mergeCell ref="B73:E73"/>
    <mergeCell ref="A10:B10"/>
    <mergeCell ref="H6:R6"/>
    <mergeCell ref="A11:B11"/>
    <mergeCell ref="D7:E7"/>
    <mergeCell ref="D8:D9"/>
    <mergeCell ref="E8:E9"/>
    <mergeCell ref="R7:R9"/>
    <mergeCell ref="I8:I9"/>
    <mergeCell ref="J8:Q8"/>
    <mergeCell ref="H7:H9"/>
    <mergeCell ref="F6:F9"/>
    <mergeCell ref="E1:P1"/>
    <mergeCell ref="E2:P2"/>
    <mergeCell ref="E3:P3"/>
    <mergeCell ref="A2:D2"/>
    <mergeCell ref="G6:G9"/>
    <mergeCell ref="Q2:T2"/>
    <mergeCell ref="Q4:T4"/>
    <mergeCell ref="S6:S9"/>
    <mergeCell ref="A3:D3"/>
    <mergeCell ref="Q5:T5"/>
  </mergeCells>
  <printOptions/>
  <pageMargins left="0.2" right="0.2" top="0.2" bottom="0.22" header="0.2" footer="0.19"/>
  <pageSetup horizontalDpi="600" verticalDpi="600" orientation="landscape" paperSize="9" scale="70" r:id="rId2"/>
  <drawing r:id="rId1"/>
</worksheet>
</file>

<file path=xl/worksheets/sheet26.xml><?xml version="1.0" encoding="utf-8"?>
<worksheet xmlns="http://schemas.openxmlformats.org/spreadsheetml/2006/main" xmlns:r="http://schemas.openxmlformats.org/officeDocument/2006/relationships">
  <sheetPr>
    <tabColor indexed="10"/>
  </sheetPr>
  <dimension ref="A1:AC52"/>
  <sheetViews>
    <sheetView zoomScaleSheetLayoutView="100" zoomScalePageLayoutView="0" workbookViewId="0" topLeftCell="A1">
      <selection activeCell="P2" sqref="P2"/>
    </sheetView>
  </sheetViews>
  <sheetFormatPr defaultColWidth="9.00390625" defaultRowHeight="15.75"/>
  <cols>
    <col min="1" max="1" width="3.50390625" style="560" customWidth="1"/>
    <col min="2" max="2" width="23.25390625" style="560" customWidth="1"/>
    <col min="3" max="8" width="5.75390625" style="560" customWidth="1"/>
    <col min="9" max="15" width="6.625" style="560" customWidth="1"/>
    <col min="16" max="21" width="5.75390625" style="560" customWidth="1"/>
    <col min="22" max="16384" width="9.00390625" style="560" customWidth="1"/>
  </cols>
  <sheetData>
    <row r="1" spans="1:22" ht="21" customHeight="1">
      <c r="A1" s="1329" t="s">
        <v>584</v>
      </c>
      <c r="B1" s="1329"/>
      <c r="C1" s="1329"/>
      <c r="D1" s="1329"/>
      <c r="E1" s="556"/>
      <c r="F1" s="1330" t="s">
        <v>585</v>
      </c>
      <c r="G1" s="1330"/>
      <c r="H1" s="1330"/>
      <c r="I1" s="1330"/>
      <c r="J1" s="1330"/>
      <c r="K1" s="1330"/>
      <c r="L1" s="1330"/>
      <c r="M1" s="1330"/>
      <c r="N1" s="1330"/>
      <c r="O1" s="557"/>
      <c r="P1" s="558" t="s">
        <v>399</v>
      </c>
      <c r="Q1" s="559"/>
      <c r="R1" s="559"/>
      <c r="S1" s="559"/>
      <c r="T1" s="559"/>
      <c r="V1" s="561"/>
    </row>
    <row r="2" spans="1:22" ht="15.75" customHeight="1">
      <c r="A2" s="1331" t="s">
        <v>733</v>
      </c>
      <c r="B2" s="1331"/>
      <c r="C2" s="1331"/>
      <c r="D2" s="1331"/>
      <c r="E2" s="1331"/>
      <c r="F2" s="1330"/>
      <c r="G2" s="1330"/>
      <c r="H2" s="1330"/>
      <c r="I2" s="1330"/>
      <c r="J2" s="1330"/>
      <c r="K2" s="1330"/>
      <c r="L2" s="1330"/>
      <c r="M2" s="1330"/>
      <c r="N2" s="1330"/>
      <c r="O2" s="557"/>
      <c r="P2" s="627" t="str">
        <f>'Thong tin'!B4</f>
        <v>CTHADS tỉnh Bình Phước</v>
      </c>
      <c r="Q2" s="626"/>
      <c r="R2" s="559"/>
      <c r="S2" s="559"/>
      <c r="T2" s="559"/>
      <c r="V2" s="561"/>
    </row>
    <row r="3" spans="1:20" ht="16.5" customHeight="1">
      <c r="A3" s="1331" t="s">
        <v>734</v>
      </c>
      <c r="B3" s="1331"/>
      <c r="C3" s="1331"/>
      <c r="D3" s="1331"/>
      <c r="E3" s="1331"/>
      <c r="F3" s="1332" t="str">
        <f>'Thong tin'!B3</f>
        <v>9 tháng / năm 2018</v>
      </c>
      <c r="G3" s="1333"/>
      <c r="H3" s="1333"/>
      <c r="I3" s="1333"/>
      <c r="J3" s="1333"/>
      <c r="K3" s="1333"/>
      <c r="L3" s="1333"/>
      <c r="M3" s="1333"/>
      <c r="N3" s="1333"/>
      <c r="O3" s="562"/>
      <c r="P3" s="628" t="s">
        <v>658</v>
      </c>
      <c r="Q3" s="559"/>
      <c r="R3" s="559"/>
      <c r="S3" s="559"/>
      <c r="T3" s="559"/>
    </row>
    <row r="4" spans="1:20" ht="15" customHeight="1">
      <c r="A4" s="563" t="s">
        <v>586</v>
      </c>
      <c r="B4" s="561"/>
      <c r="C4" s="563"/>
      <c r="D4" s="563"/>
      <c r="E4" s="563"/>
      <c r="F4" s="563"/>
      <c r="G4" s="563"/>
      <c r="H4" s="563"/>
      <c r="I4" s="563"/>
      <c r="J4" s="563"/>
      <c r="K4" s="563"/>
      <c r="L4" s="563"/>
      <c r="M4" s="563"/>
      <c r="N4" s="563"/>
      <c r="O4" s="563"/>
      <c r="P4" s="564" t="s">
        <v>587</v>
      </c>
      <c r="Q4" s="556"/>
      <c r="R4" s="556"/>
      <c r="S4" s="556"/>
      <c r="T4" s="556"/>
    </row>
    <row r="5" spans="1:21" ht="20.25" customHeight="1">
      <c r="A5" s="1341" t="s">
        <v>72</v>
      </c>
      <c r="B5" s="1342"/>
      <c r="C5" s="1334" t="s">
        <v>588</v>
      </c>
      <c r="D5" s="1334"/>
      <c r="E5" s="1334"/>
      <c r="F5" s="1334" t="s">
        <v>589</v>
      </c>
      <c r="G5" s="1334"/>
      <c r="H5" s="1334"/>
      <c r="I5" s="1334"/>
      <c r="J5" s="1334"/>
      <c r="K5" s="1334"/>
      <c r="L5" s="1334"/>
      <c r="M5" s="1334"/>
      <c r="N5" s="1334"/>
      <c r="O5" s="1334"/>
      <c r="P5" s="1334" t="s">
        <v>590</v>
      </c>
      <c r="Q5" s="1334"/>
      <c r="R5" s="1334"/>
      <c r="S5" s="1334"/>
      <c r="T5" s="1334"/>
      <c r="U5" s="1334"/>
    </row>
    <row r="6" spans="1:21" ht="19.5" customHeight="1">
      <c r="A6" s="1343"/>
      <c r="B6" s="1344"/>
      <c r="C6" s="1334"/>
      <c r="D6" s="1334"/>
      <c r="E6" s="1334"/>
      <c r="F6" s="1334" t="s">
        <v>591</v>
      </c>
      <c r="G6" s="1334"/>
      <c r="H6" s="1334"/>
      <c r="I6" s="1334" t="s">
        <v>592</v>
      </c>
      <c r="J6" s="1334"/>
      <c r="K6" s="1334"/>
      <c r="L6" s="1334"/>
      <c r="M6" s="1334"/>
      <c r="N6" s="1334"/>
      <c r="O6" s="1334"/>
      <c r="P6" s="1334" t="s">
        <v>37</v>
      </c>
      <c r="Q6" s="1334" t="s">
        <v>7</v>
      </c>
      <c r="R6" s="1334"/>
      <c r="S6" s="1334"/>
      <c r="T6" s="1334"/>
      <c r="U6" s="1334"/>
    </row>
    <row r="7" spans="1:22" ht="34.5" customHeight="1">
      <c r="A7" s="1343"/>
      <c r="B7" s="1344"/>
      <c r="C7" s="1334"/>
      <c r="D7" s="1334"/>
      <c r="E7" s="1334"/>
      <c r="F7" s="1334"/>
      <c r="G7" s="1334"/>
      <c r="H7" s="1334"/>
      <c r="I7" s="1334" t="s">
        <v>593</v>
      </c>
      <c r="J7" s="1334"/>
      <c r="K7" s="1334"/>
      <c r="L7" s="1334" t="s">
        <v>594</v>
      </c>
      <c r="M7" s="1334"/>
      <c r="N7" s="1334"/>
      <c r="O7" s="1334"/>
      <c r="P7" s="1334"/>
      <c r="Q7" s="1334" t="s">
        <v>657</v>
      </c>
      <c r="R7" s="1334" t="s">
        <v>596</v>
      </c>
      <c r="S7" s="1334" t="s">
        <v>597</v>
      </c>
      <c r="T7" s="1334" t="s">
        <v>598</v>
      </c>
      <c r="U7" s="1334" t="s">
        <v>599</v>
      </c>
      <c r="V7" s="560" t="s">
        <v>600</v>
      </c>
    </row>
    <row r="8" spans="1:21" ht="18.75" customHeight="1">
      <c r="A8" s="1343"/>
      <c r="B8" s="1344"/>
      <c r="C8" s="1334" t="s">
        <v>37</v>
      </c>
      <c r="D8" s="1334" t="s">
        <v>7</v>
      </c>
      <c r="E8" s="1334"/>
      <c r="F8" s="1334" t="s">
        <v>37</v>
      </c>
      <c r="G8" s="1334" t="s">
        <v>7</v>
      </c>
      <c r="H8" s="1334"/>
      <c r="I8" s="1334" t="s">
        <v>37</v>
      </c>
      <c r="J8" s="1334" t="s">
        <v>7</v>
      </c>
      <c r="K8" s="1334"/>
      <c r="L8" s="1334" t="s">
        <v>37</v>
      </c>
      <c r="M8" s="1334" t="s">
        <v>601</v>
      </c>
      <c r="N8" s="1334"/>
      <c r="O8" s="1334"/>
      <c r="P8" s="1334"/>
      <c r="Q8" s="1335"/>
      <c r="R8" s="1334"/>
      <c r="S8" s="1334"/>
      <c r="T8" s="1334"/>
      <c r="U8" s="1334"/>
    </row>
    <row r="9" spans="1:23" ht="122.25" customHeight="1">
      <c r="A9" s="1343"/>
      <c r="B9" s="1344"/>
      <c r="C9" s="1334"/>
      <c r="D9" s="565" t="s">
        <v>602</v>
      </c>
      <c r="E9" s="565" t="s">
        <v>609</v>
      </c>
      <c r="F9" s="1334"/>
      <c r="G9" s="565" t="s">
        <v>602</v>
      </c>
      <c r="H9" s="565" t="s">
        <v>603</v>
      </c>
      <c r="I9" s="1334"/>
      <c r="J9" s="565" t="s">
        <v>604</v>
      </c>
      <c r="K9" s="565" t="s">
        <v>605</v>
      </c>
      <c r="L9" s="1334"/>
      <c r="M9" s="565" t="s">
        <v>606</v>
      </c>
      <c r="N9" s="565" t="s">
        <v>607</v>
      </c>
      <c r="O9" s="565" t="s">
        <v>608</v>
      </c>
      <c r="P9" s="1334"/>
      <c r="Q9" s="1335"/>
      <c r="R9" s="1334"/>
      <c r="S9" s="1334"/>
      <c r="T9" s="1334"/>
      <c r="U9" s="1334"/>
      <c r="V9" s="566"/>
      <c r="W9" s="566"/>
    </row>
    <row r="10" spans="1:29" ht="12.75">
      <c r="A10" s="568"/>
      <c r="B10" s="569" t="s">
        <v>610</v>
      </c>
      <c r="C10" s="570">
        <v>1</v>
      </c>
      <c r="D10" s="571">
        <v>2</v>
      </c>
      <c r="E10" s="570">
        <v>3</v>
      </c>
      <c r="F10" s="571">
        <v>4</v>
      </c>
      <c r="G10" s="570">
        <v>5</v>
      </c>
      <c r="H10" s="571">
        <v>6</v>
      </c>
      <c r="I10" s="570">
        <v>7</v>
      </c>
      <c r="J10" s="571">
        <v>8</v>
      </c>
      <c r="K10" s="570">
        <v>9</v>
      </c>
      <c r="L10" s="571">
        <v>10</v>
      </c>
      <c r="M10" s="570">
        <v>11</v>
      </c>
      <c r="N10" s="571">
        <v>12</v>
      </c>
      <c r="O10" s="570">
        <v>13</v>
      </c>
      <c r="P10" s="571">
        <v>14</v>
      </c>
      <c r="Q10" s="570">
        <v>15</v>
      </c>
      <c r="R10" s="571">
        <v>16</v>
      </c>
      <c r="S10" s="570">
        <v>17</v>
      </c>
      <c r="T10" s="571">
        <v>18</v>
      </c>
      <c r="U10" s="570">
        <v>19</v>
      </c>
      <c r="V10" s="567"/>
      <c r="W10" s="566"/>
      <c r="X10" s="566"/>
      <c r="Y10" s="566"/>
      <c r="Z10" s="566"/>
      <c r="AA10" s="566"/>
      <c r="AB10" s="566"/>
      <c r="AC10" s="566"/>
    </row>
    <row r="11" spans="1:29" s="574" customFormat="1" ht="16.5" customHeight="1">
      <c r="A11" s="1345" t="s">
        <v>38</v>
      </c>
      <c r="B11" s="1346"/>
      <c r="C11" s="657">
        <f>SUM(C12:C13)</f>
        <v>20</v>
      </c>
      <c r="D11" s="657">
        <f aca="true" t="shared" si="0" ref="D11:U11">SUM(D12:D13)</f>
        <v>2</v>
      </c>
      <c r="E11" s="657">
        <f t="shared" si="0"/>
        <v>18</v>
      </c>
      <c r="F11" s="657">
        <f t="shared" si="0"/>
        <v>20</v>
      </c>
      <c r="G11" s="657">
        <f t="shared" si="0"/>
        <v>1</v>
      </c>
      <c r="H11" s="657">
        <f t="shared" si="0"/>
        <v>19</v>
      </c>
      <c r="I11" s="657">
        <f t="shared" si="0"/>
        <v>18</v>
      </c>
      <c r="J11" s="657">
        <f t="shared" si="0"/>
        <v>11</v>
      </c>
      <c r="K11" s="657">
        <f t="shared" si="0"/>
        <v>7</v>
      </c>
      <c r="L11" s="657">
        <f t="shared" si="0"/>
        <v>2</v>
      </c>
      <c r="M11" s="657">
        <f t="shared" si="0"/>
        <v>2</v>
      </c>
      <c r="N11" s="657">
        <f t="shared" si="0"/>
        <v>0</v>
      </c>
      <c r="O11" s="657">
        <f t="shared" si="0"/>
        <v>0</v>
      </c>
      <c r="P11" s="657">
        <f t="shared" si="0"/>
        <v>18</v>
      </c>
      <c r="Q11" s="657">
        <f t="shared" si="0"/>
        <v>4</v>
      </c>
      <c r="R11" s="657">
        <f t="shared" si="0"/>
        <v>1</v>
      </c>
      <c r="S11" s="657">
        <f t="shared" si="0"/>
        <v>1</v>
      </c>
      <c r="T11" s="657">
        <f t="shared" si="0"/>
        <v>10</v>
      </c>
      <c r="U11" s="657">
        <f t="shared" si="0"/>
        <v>2</v>
      </c>
      <c r="V11" s="572"/>
      <c r="W11" s="573"/>
      <c r="X11" s="573"/>
      <c r="Y11" s="573"/>
      <c r="Z11" s="573"/>
      <c r="AA11" s="573"/>
      <c r="AB11" s="573"/>
      <c r="AC11" s="573"/>
    </row>
    <row r="12" spans="1:29" s="574" customFormat="1" ht="16.5" customHeight="1">
      <c r="A12" s="658" t="s">
        <v>0</v>
      </c>
      <c r="B12" s="658" t="s">
        <v>98</v>
      </c>
      <c r="C12" s="659">
        <f>D12+E12</f>
        <v>7</v>
      </c>
      <c r="D12" s="662"/>
      <c r="E12" s="662">
        <v>7</v>
      </c>
      <c r="F12" s="664">
        <f>IF((G12+H12)=(I12+L12),(G12+H12),"Sai")</f>
        <v>7</v>
      </c>
      <c r="G12" s="662"/>
      <c r="H12" s="662">
        <v>7</v>
      </c>
      <c r="I12" s="664">
        <f>J12+K12</f>
        <v>7</v>
      </c>
      <c r="J12" s="662"/>
      <c r="K12" s="662">
        <v>7</v>
      </c>
      <c r="L12" s="664">
        <f>M12+N12+O12</f>
        <v>0</v>
      </c>
      <c r="M12" s="662"/>
      <c r="N12" s="662"/>
      <c r="O12" s="662"/>
      <c r="P12" s="664">
        <f>Q12+R12+S12+T12+U12</f>
        <v>7</v>
      </c>
      <c r="Q12" s="663">
        <v>1</v>
      </c>
      <c r="R12" s="663"/>
      <c r="S12" s="663"/>
      <c r="T12" s="662">
        <v>5</v>
      </c>
      <c r="U12" s="662">
        <v>1</v>
      </c>
      <c r="V12" s="575"/>
      <c r="W12" s="573"/>
      <c r="X12" s="573"/>
      <c r="Y12" s="573"/>
      <c r="Z12" s="573"/>
      <c r="AA12" s="573"/>
      <c r="AB12" s="573"/>
      <c r="AC12" s="573"/>
    </row>
    <row r="13" spans="1:29" s="574" customFormat="1" ht="16.5" customHeight="1">
      <c r="A13" s="658" t="s">
        <v>1</v>
      </c>
      <c r="B13" s="658" t="s">
        <v>19</v>
      </c>
      <c r="C13" s="659">
        <f>SUM(C14:C24)</f>
        <v>13</v>
      </c>
      <c r="D13" s="664">
        <f aca="true" t="shared" si="1" ref="D13:U13">SUM(D14:D24)</f>
        <v>2</v>
      </c>
      <c r="E13" s="664">
        <f t="shared" si="1"/>
        <v>11</v>
      </c>
      <c r="F13" s="664">
        <f>SUM(F14:F24)</f>
        <v>13</v>
      </c>
      <c r="G13" s="664">
        <f t="shared" si="1"/>
        <v>1</v>
      </c>
      <c r="H13" s="664">
        <f t="shared" si="1"/>
        <v>12</v>
      </c>
      <c r="I13" s="664">
        <f t="shared" si="1"/>
        <v>11</v>
      </c>
      <c r="J13" s="664">
        <f t="shared" si="1"/>
        <v>11</v>
      </c>
      <c r="K13" s="664">
        <f t="shared" si="1"/>
        <v>0</v>
      </c>
      <c r="L13" s="664">
        <f t="shared" si="1"/>
        <v>2</v>
      </c>
      <c r="M13" s="664">
        <f t="shared" si="1"/>
        <v>2</v>
      </c>
      <c r="N13" s="664">
        <f t="shared" si="1"/>
        <v>0</v>
      </c>
      <c r="O13" s="664">
        <f t="shared" si="1"/>
        <v>0</v>
      </c>
      <c r="P13" s="664">
        <f t="shared" si="1"/>
        <v>11</v>
      </c>
      <c r="Q13" s="664">
        <f t="shared" si="1"/>
        <v>3</v>
      </c>
      <c r="R13" s="664">
        <f t="shared" si="1"/>
        <v>1</v>
      </c>
      <c r="S13" s="664">
        <f t="shared" si="1"/>
        <v>1</v>
      </c>
      <c r="T13" s="664">
        <f t="shared" si="1"/>
        <v>5</v>
      </c>
      <c r="U13" s="664">
        <f t="shared" si="1"/>
        <v>1</v>
      </c>
      <c r="V13" s="573"/>
      <c r="W13" s="573"/>
      <c r="X13" s="573"/>
      <c r="Y13" s="573"/>
      <c r="Z13" s="573"/>
      <c r="AA13" s="573"/>
      <c r="AB13" s="573"/>
      <c r="AC13" s="573"/>
    </row>
    <row r="14" spans="1:29" s="574" customFormat="1" ht="15.75" customHeight="1">
      <c r="A14" s="654">
        <v>1</v>
      </c>
      <c r="B14" s="654" t="s">
        <v>720</v>
      </c>
      <c r="C14" s="659">
        <f aca="true" t="shared" si="2" ref="C14:C24">D14+E14</f>
        <v>1</v>
      </c>
      <c r="D14" s="665"/>
      <c r="E14" s="665">
        <v>1</v>
      </c>
      <c r="F14" s="664">
        <f aca="true" t="shared" si="3" ref="F14:F24">IF((G14+H14)=(I14+L14),(G14+H14),"Sai")</f>
        <v>1</v>
      </c>
      <c r="G14" s="665"/>
      <c r="H14" s="665">
        <v>1</v>
      </c>
      <c r="I14" s="664">
        <f aca="true" t="shared" si="4" ref="I14:I24">J14+K14</f>
        <v>1</v>
      </c>
      <c r="J14" s="665">
        <v>1</v>
      </c>
      <c r="K14" s="665"/>
      <c r="L14" s="664">
        <f aca="true" t="shared" si="5" ref="L14:L24">M14+N14+O14</f>
        <v>0</v>
      </c>
      <c r="M14" s="665"/>
      <c r="N14" s="665"/>
      <c r="O14" s="665"/>
      <c r="P14" s="664">
        <f aca="true" t="shared" si="6" ref="P14:P24">Q14+R14+S14+T14+U14</f>
        <v>1</v>
      </c>
      <c r="Q14" s="665"/>
      <c r="R14" s="665"/>
      <c r="S14" s="665">
        <v>1</v>
      </c>
      <c r="T14" s="665"/>
      <c r="U14" s="665"/>
      <c r="V14" s="573"/>
      <c r="W14" s="573"/>
      <c r="X14" s="573"/>
      <c r="Y14" s="573"/>
      <c r="Z14" s="573"/>
      <c r="AA14" s="573"/>
      <c r="AB14" s="573"/>
      <c r="AC14" s="573"/>
    </row>
    <row r="15" spans="1:29" s="574" customFormat="1" ht="15.75" customHeight="1">
      <c r="A15" s="654">
        <v>2</v>
      </c>
      <c r="B15" s="654" t="s">
        <v>721</v>
      </c>
      <c r="C15" s="659">
        <f t="shared" si="2"/>
        <v>1</v>
      </c>
      <c r="D15" s="665"/>
      <c r="E15" s="665">
        <v>1</v>
      </c>
      <c r="F15" s="664">
        <f t="shared" si="3"/>
        <v>1</v>
      </c>
      <c r="G15" s="665"/>
      <c r="H15" s="665">
        <v>1</v>
      </c>
      <c r="I15" s="664">
        <f t="shared" si="4"/>
        <v>1</v>
      </c>
      <c r="J15" s="665">
        <v>1</v>
      </c>
      <c r="K15" s="665"/>
      <c r="L15" s="664">
        <f t="shared" si="5"/>
        <v>0</v>
      </c>
      <c r="M15" s="665"/>
      <c r="N15" s="665"/>
      <c r="O15" s="665"/>
      <c r="P15" s="664">
        <f t="shared" si="6"/>
        <v>1</v>
      </c>
      <c r="Q15" s="665">
        <v>1</v>
      </c>
      <c r="R15" s="665"/>
      <c r="S15" s="665"/>
      <c r="T15" s="665"/>
      <c r="U15" s="665"/>
      <c r="V15" s="573"/>
      <c r="W15" s="573"/>
      <c r="X15" s="573"/>
      <c r="Y15" s="573"/>
      <c r="Z15" s="573"/>
      <c r="AA15" s="573"/>
      <c r="AB15" s="573"/>
      <c r="AC15" s="573"/>
    </row>
    <row r="16" spans="1:29" s="574" customFormat="1" ht="15.75" customHeight="1">
      <c r="A16" s="654">
        <v>3</v>
      </c>
      <c r="B16" s="654" t="s">
        <v>722</v>
      </c>
      <c r="C16" s="659">
        <f t="shared" si="2"/>
        <v>1</v>
      </c>
      <c r="D16" s="665"/>
      <c r="E16" s="665">
        <v>1</v>
      </c>
      <c r="F16" s="664">
        <f t="shared" si="3"/>
        <v>1</v>
      </c>
      <c r="G16" s="665"/>
      <c r="H16" s="665">
        <v>1</v>
      </c>
      <c r="I16" s="664">
        <f t="shared" si="4"/>
        <v>1</v>
      </c>
      <c r="J16" s="665">
        <v>1</v>
      </c>
      <c r="K16" s="665"/>
      <c r="L16" s="664">
        <f t="shared" si="5"/>
        <v>0</v>
      </c>
      <c r="M16" s="665"/>
      <c r="N16" s="665"/>
      <c r="O16" s="665"/>
      <c r="P16" s="664">
        <f t="shared" si="6"/>
        <v>1</v>
      </c>
      <c r="Q16" s="665">
        <v>1</v>
      </c>
      <c r="R16" s="665"/>
      <c r="S16" s="665"/>
      <c r="T16" s="665"/>
      <c r="U16" s="665"/>
      <c r="V16" s="573"/>
      <c r="W16" s="573"/>
      <c r="X16" s="573"/>
      <c r="Y16" s="573"/>
      <c r="Z16" s="573"/>
      <c r="AA16" s="573"/>
      <c r="AB16" s="573"/>
      <c r="AC16" s="573"/>
    </row>
    <row r="17" spans="1:29" s="574" customFormat="1" ht="15.75" customHeight="1">
      <c r="A17" s="654">
        <v>4</v>
      </c>
      <c r="B17" s="654" t="s">
        <v>723</v>
      </c>
      <c r="C17" s="659">
        <f t="shared" si="2"/>
        <v>0</v>
      </c>
      <c r="D17" s="665"/>
      <c r="E17" s="665"/>
      <c r="F17" s="664">
        <f t="shared" si="3"/>
        <v>0</v>
      </c>
      <c r="G17" s="665"/>
      <c r="H17" s="665"/>
      <c r="I17" s="664">
        <f t="shared" si="4"/>
        <v>0</v>
      </c>
      <c r="J17" s="665"/>
      <c r="K17" s="665"/>
      <c r="L17" s="664">
        <f t="shared" si="5"/>
        <v>0</v>
      </c>
      <c r="M17" s="665"/>
      <c r="N17" s="665"/>
      <c r="O17" s="665"/>
      <c r="P17" s="664">
        <f t="shared" si="6"/>
        <v>0</v>
      </c>
      <c r="Q17" s="665"/>
      <c r="R17" s="665"/>
      <c r="S17" s="665"/>
      <c r="T17" s="665"/>
      <c r="U17" s="665"/>
      <c r="V17" s="573"/>
      <c r="W17" s="573"/>
      <c r="X17" s="573"/>
      <c r="Y17" s="573"/>
      <c r="Z17" s="573"/>
      <c r="AA17" s="573"/>
      <c r="AB17" s="573"/>
      <c r="AC17" s="573"/>
    </row>
    <row r="18" spans="1:29" s="574" customFormat="1" ht="15.75" customHeight="1">
      <c r="A18" s="654">
        <v>5</v>
      </c>
      <c r="B18" s="654" t="s">
        <v>724</v>
      </c>
      <c r="C18" s="659">
        <f t="shared" si="2"/>
        <v>2</v>
      </c>
      <c r="D18" s="665">
        <v>1</v>
      </c>
      <c r="E18" s="665">
        <v>1</v>
      </c>
      <c r="F18" s="664">
        <f t="shared" si="3"/>
        <v>2</v>
      </c>
      <c r="G18" s="665"/>
      <c r="H18" s="665">
        <v>2</v>
      </c>
      <c r="I18" s="664">
        <f t="shared" si="4"/>
        <v>2</v>
      </c>
      <c r="J18" s="665">
        <v>2</v>
      </c>
      <c r="K18" s="665"/>
      <c r="L18" s="664">
        <f t="shared" si="5"/>
        <v>0</v>
      </c>
      <c r="M18" s="665"/>
      <c r="N18" s="665"/>
      <c r="O18" s="665"/>
      <c r="P18" s="664">
        <f t="shared" si="6"/>
        <v>2</v>
      </c>
      <c r="Q18" s="665"/>
      <c r="R18" s="665">
        <v>1</v>
      </c>
      <c r="S18" s="665"/>
      <c r="T18" s="665"/>
      <c r="U18" s="665">
        <v>1</v>
      </c>
      <c r="V18" s="573"/>
      <c r="W18" s="573"/>
      <c r="X18" s="573"/>
      <c r="Y18" s="573"/>
      <c r="Z18" s="573"/>
      <c r="AA18" s="573"/>
      <c r="AB18" s="573"/>
      <c r="AC18" s="573"/>
    </row>
    <row r="19" spans="1:29" s="574" customFormat="1" ht="15.75" customHeight="1">
      <c r="A19" s="654">
        <v>6</v>
      </c>
      <c r="B19" s="654" t="s">
        <v>725</v>
      </c>
      <c r="C19" s="659">
        <f t="shared" si="2"/>
        <v>1</v>
      </c>
      <c r="D19" s="665">
        <v>1</v>
      </c>
      <c r="E19" s="665"/>
      <c r="F19" s="664">
        <f t="shared" si="3"/>
        <v>1</v>
      </c>
      <c r="G19" s="665">
        <v>1</v>
      </c>
      <c r="H19" s="665"/>
      <c r="I19" s="664">
        <f t="shared" si="4"/>
        <v>1</v>
      </c>
      <c r="J19" s="665">
        <v>1</v>
      </c>
      <c r="K19" s="665"/>
      <c r="L19" s="664">
        <f t="shared" si="5"/>
        <v>0</v>
      </c>
      <c r="M19" s="665"/>
      <c r="N19" s="665"/>
      <c r="O19" s="665"/>
      <c r="P19" s="664">
        <f t="shared" si="6"/>
        <v>1</v>
      </c>
      <c r="Q19" s="665"/>
      <c r="R19" s="665"/>
      <c r="S19" s="665"/>
      <c r="T19" s="665">
        <v>1</v>
      </c>
      <c r="U19" s="665"/>
      <c r="V19" s="573"/>
      <c r="W19" s="573"/>
      <c r="X19" s="573"/>
      <c r="Y19" s="573"/>
      <c r="Z19" s="573"/>
      <c r="AA19" s="573"/>
      <c r="AB19" s="573"/>
      <c r="AC19" s="573"/>
    </row>
    <row r="20" spans="1:29" s="574" customFormat="1" ht="15.75" customHeight="1">
      <c r="A20" s="654">
        <v>7</v>
      </c>
      <c r="B20" s="654" t="s">
        <v>726</v>
      </c>
      <c r="C20" s="659">
        <f t="shared" si="2"/>
        <v>3</v>
      </c>
      <c r="D20" s="665"/>
      <c r="E20" s="665">
        <v>3</v>
      </c>
      <c r="F20" s="664">
        <f t="shared" si="3"/>
        <v>3</v>
      </c>
      <c r="G20" s="665"/>
      <c r="H20" s="665">
        <v>3</v>
      </c>
      <c r="I20" s="664">
        <f>J20+K20</f>
        <v>1</v>
      </c>
      <c r="J20" s="665">
        <v>1</v>
      </c>
      <c r="K20" s="665"/>
      <c r="L20" s="664">
        <f t="shared" si="5"/>
        <v>2</v>
      </c>
      <c r="M20" s="665">
        <v>2</v>
      </c>
      <c r="N20" s="665"/>
      <c r="O20" s="665"/>
      <c r="P20" s="664">
        <f t="shared" si="6"/>
        <v>1</v>
      </c>
      <c r="Q20" s="665">
        <v>1</v>
      </c>
      <c r="R20" s="665"/>
      <c r="S20" s="665"/>
      <c r="T20" s="665"/>
      <c r="U20" s="665"/>
      <c r="V20" s="573"/>
      <c r="W20" s="573"/>
      <c r="X20" s="573"/>
      <c r="Y20" s="573"/>
      <c r="Z20" s="573"/>
      <c r="AA20" s="573"/>
      <c r="AB20" s="573"/>
      <c r="AC20" s="573"/>
    </row>
    <row r="21" spans="1:29" s="574" customFormat="1" ht="15.75" customHeight="1">
      <c r="A21" s="654">
        <v>8</v>
      </c>
      <c r="B21" s="654" t="s">
        <v>727</v>
      </c>
      <c r="C21" s="659">
        <f t="shared" si="2"/>
        <v>0</v>
      </c>
      <c r="D21" s="665"/>
      <c r="E21" s="665"/>
      <c r="F21" s="664">
        <f t="shared" si="3"/>
        <v>0</v>
      </c>
      <c r="G21" s="665"/>
      <c r="H21" s="665"/>
      <c r="I21" s="664">
        <f>J21+K21</f>
        <v>0</v>
      </c>
      <c r="J21" s="665"/>
      <c r="K21" s="665"/>
      <c r="L21" s="664">
        <f t="shared" si="5"/>
        <v>0</v>
      </c>
      <c r="M21" s="665"/>
      <c r="N21" s="665"/>
      <c r="O21" s="665"/>
      <c r="P21" s="664">
        <f t="shared" si="6"/>
        <v>0</v>
      </c>
      <c r="Q21" s="665"/>
      <c r="R21" s="665"/>
      <c r="S21" s="665"/>
      <c r="T21" s="665"/>
      <c r="U21" s="665"/>
      <c r="V21" s="573"/>
      <c r="W21" s="573"/>
      <c r="X21" s="573"/>
      <c r="Y21" s="573"/>
      <c r="Z21" s="573"/>
      <c r="AA21" s="573"/>
      <c r="AB21" s="573"/>
      <c r="AC21" s="573"/>
    </row>
    <row r="22" spans="1:29" s="574" customFormat="1" ht="15.75" customHeight="1">
      <c r="A22" s="654">
        <v>9</v>
      </c>
      <c r="B22" s="654" t="s">
        <v>728</v>
      </c>
      <c r="C22" s="659">
        <f t="shared" si="2"/>
        <v>1</v>
      </c>
      <c r="D22" s="665"/>
      <c r="E22" s="665">
        <v>1</v>
      </c>
      <c r="F22" s="664">
        <f t="shared" si="3"/>
        <v>1</v>
      </c>
      <c r="G22" s="665"/>
      <c r="H22" s="665">
        <v>1</v>
      </c>
      <c r="I22" s="664">
        <f t="shared" si="4"/>
        <v>1</v>
      </c>
      <c r="J22" s="665">
        <v>1</v>
      </c>
      <c r="K22" s="665"/>
      <c r="L22" s="664">
        <f t="shared" si="5"/>
        <v>0</v>
      </c>
      <c r="M22" s="665"/>
      <c r="N22" s="665"/>
      <c r="O22" s="665"/>
      <c r="P22" s="664">
        <f t="shared" si="6"/>
        <v>1</v>
      </c>
      <c r="Q22" s="665"/>
      <c r="R22" s="665"/>
      <c r="S22" s="665"/>
      <c r="T22" s="665">
        <v>1</v>
      </c>
      <c r="U22" s="665"/>
      <c r="V22" s="573"/>
      <c r="W22" s="573"/>
      <c r="X22" s="573"/>
      <c r="Y22" s="573"/>
      <c r="Z22" s="573"/>
      <c r="AA22" s="573"/>
      <c r="AB22" s="573"/>
      <c r="AC22" s="573"/>
    </row>
    <row r="23" spans="1:29" s="574" customFormat="1" ht="15.75" customHeight="1">
      <c r="A23" s="654">
        <v>10</v>
      </c>
      <c r="B23" s="654" t="s">
        <v>729</v>
      </c>
      <c r="C23" s="659">
        <f>D23+E23</f>
        <v>0</v>
      </c>
      <c r="D23" s="665"/>
      <c r="E23" s="665"/>
      <c r="F23" s="664">
        <f>IF((G23+H23)=(I23+L23),(G23+H23),"Sai")</f>
        <v>0</v>
      </c>
      <c r="G23" s="665"/>
      <c r="H23" s="665"/>
      <c r="I23" s="664">
        <f>J23+K23</f>
        <v>0</v>
      </c>
      <c r="J23" s="665"/>
      <c r="K23" s="665"/>
      <c r="L23" s="664">
        <f>M23+N23+O23</f>
        <v>0</v>
      </c>
      <c r="M23" s="665"/>
      <c r="N23" s="665"/>
      <c r="O23" s="665"/>
      <c r="P23" s="664">
        <f>Q23+R23+S23+T23+U23</f>
        <v>0</v>
      </c>
      <c r="Q23" s="665"/>
      <c r="R23" s="665"/>
      <c r="S23" s="665"/>
      <c r="T23" s="665"/>
      <c r="U23" s="665"/>
      <c r="V23" s="573"/>
      <c r="W23" s="573"/>
      <c r="X23" s="573"/>
      <c r="Y23" s="573"/>
      <c r="Z23" s="573"/>
      <c r="AA23" s="573"/>
      <c r="AB23" s="573"/>
      <c r="AC23" s="573"/>
    </row>
    <row r="24" spans="1:23" s="574" customFormat="1" ht="15.75" customHeight="1">
      <c r="A24" s="666">
        <v>11</v>
      </c>
      <c r="B24" s="654" t="s">
        <v>730</v>
      </c>
      <c r="C24" s="659">
        <f t="shared" si="2"/>
        <v>3</v>
      </c>
      <c r="D24" s="665"/>
      <c r="E24" s="665">
        <v>3</v>
      </c>
      <c r="F24" s="664">
        <f t="shared" si="3"/>
        <v>3</v>
      </c>
      <c r="G24" s="665"/>
      <c r="H24" s="665">
        <v>3</v>
      </c>
      <c r="I24" s="664">
        <f t="shared" si="4"/>
        <v>3</v>
      </c>
      <c r="J24" s="665">
        <v>3</v>
      </c>
      <c r="K24" s="665"/>
      <c r="L24" s="664">
        <f t="shared" si="5"/>
        <v>0</v>
      </c>
      <c r="M24" s="665"/>
      <c r="N24" s="665"/>
      <c r="O24" s="665"/>
      <c r="P24" s="664">
        <f t="shared" si="6"/>
        <v>3</v>
      </c>
      <c r="Q24" s="665"/>
      <c r="R24" s="665"/>
      <c r="S24" s="665"/>
      <c r="T24" s="665">
        <v>3</v>
      </c>
      <c r="U24" s="665"/>
      <c r="W24" s="574" t="s">
        <v>600</v>
      </c>
    </row>
    <row r="25" spans="1:21" ht="22.5" customHeight="1">
      <c r="A25" s="576"/>
      <c r="B25" s="1340"/>
      <c r="C25" s="1340"/>
      <c r="D25" s="1340"/>
      <c r="E25" s="1340"/>
      <c r="F25" s="1340"/>
      <c r="G25" s="1340"/>
      <c r="H25" s="617"/>
      <c r="I25" s="617"/>
      <c r="J25" s="617"/>
      <c r="K25" s="617"/>
      <c r="L25" s="617"/>
      <c r="M25" s="629"/>
      <c r="N25" s="1337" t="str">
        <f>'Thong tin'!B8</f>
        <v>Bình Phước, ngày 05 tháng 7 năm 2018</v>
      </c>
      <c r="O25" s="1337"/>
      <c r="P25" s="1337"/>
      <c r="Q25" s="1337"/>
      <c r="R25" s="1337"/>
      <c r="S25" s="1337"/>
      <c r="T25" s="1337"/>
      <c r="U25" s="1337"/>
    </row>
    <row r="26" spans="1:21" ht="17.25" customHeight="1">
      <c r="A26" s="576"/>
      <c r="B26" s="1336" t="s">
        <v>4</v>
      </c>
      <c r="C26" s="1336"/>
      <c r="D26" s="1336"/>
      <c r="E26" s="1336"/>
      <c r="F26" s="1336"/>
      <c r="G26" s="1336"/>
      <c r="H26" s="606"/>
      <c r="I26" s="606"/>
      <c r="J26" s="606"/>
      <c r="K26" s="606"/>
      <c r="L26" s="606"/>
      <c r="M26" s="629"/>
      <c r="N26" s="1339" t="str">
        <f>'Thong tin'!B7</f>
        <v>CỤC TRƯỞNG</v>
      </c>
      <c r="O26" s="1339"/>
      <c r="P26" s="1339"/>
      <c r="Q26" s="1339"/>
      <c r="R26" s="1339"/>
      <c r="S26" s="1339"/>
      <c r="T26" s="1339"/>
      <c r="U26" s="1339"/>
    </row>
    <row r="27" spans="1:21" ht="18" customHeight="1">
      <c r="A27" s="578"/>
      <c r="B27" s="1349"/>
      <c r="C27" s="1349"/>
      <c r="D27" s="1349"/>
      <c r="E27" s="1349"/>
      <c r="F27" s="1349"/>
      <c r="G27" s="630"/>
      <c r="H27" s="630"/>
      <c r="I27" s="630"/>
      <c r="J27" s="630"/>
      <c r="K27" s="630"/>
      <c r="L27" s="630"/>
      <c r="M27" s="630"/>
      <c r="N27" s="1339"/>
      <c r="O27" s="1339"/>
      <c r="P27" s="1339"/>
      <c r="Q27" s="1339"/>
      <c r="R27" s="1339"/>
      <c r="S27" s="1339"/>
      <c r="T27" s="1339"/>
      <c r="U27" s="1339"/>
    </row>
    <row r="28" spans="2:21" ht="23.25" customHeight="1">
      <c r="B28" s="1338"/>
      <c r="C28" s="1338"/>
      <c r="D28" s="1338"/>
      <c r="E28" s="1338"/>
      <c r="F28" s="1338"/>
      <c r="G28" s="629"/>
      <c r="H28" s="629"/>
      <c r="I28" s="629"/>
      <c r="J28" s="629"/>
      <c r="K28" s="629"/>
      <c r="L28" s="629"/>
      <c r="M28" s="629"/>
      <c r="N28" s="629"/>
      <c r="O28" s="629"/>
      <c r="P28" s="1338"/>
      <c r="Q28" s="1338"/>
      <c r="R28" s="1338"/>
      <c r="S28" s="1338"/>
      <c r="T28" s="1338"/>
      <c r="U28" s="629"/>
    </row>
    <row r="29" spans="2:21" ht="3" customHeight="1">
      <c r="B29" s="629"/>
      <c r="C29" s="629"/>
      <c r="D29" s="629"/>
      <c r="E29" s="629"/>
      <c r="F29" s="629"/>
      <c r="G29" s="629"/>
      <c r="H29" s="629"/>
      <c r="I29" s="629"/>
      <c r="J29" s="629"/>
      <c r="K29" s="629"/>
      <c r="L29" s="629"/>
      <c r="M29" s="629"/>
      <c r="N29" s="629"/>
      <c r="O29" s="629"/>
      <c r="P29" s="629"/>
      <c r="Q29" s="1351"/>
      <c r="R29" s="1351"/>
      <c r="S29" s="629"/>
      <c r="T29" s="629"/>
      <c r="U29" s="629"/>
    </row>
    <row r="30" spans="2:21" ht="10.5" customHeight="1">
      <c r="B30" s="629"/>
      <c r="C30" s="629"/>
      <c r="D30" s="629"/>
      <c r="E30" s="629"/>
      <c r="F30" s="629"/>
      <c r="G30" s="629"/>
      <c r="H30" s="629"/>
      <c r="I30" s="629"/>
      <c r="J30" s="629"/>
      <c r="K30" s="629"/>
      <c r="L30" s="629"/>
      <c r="M30" s="629"/>
      <c r="N30" s="629"/>
      <c r="O30" s="629"/>
      <c r="P30" s="629"/>
      <c r="Q30" s="629"/>
      <c r="R30" s="629"/>
      <c r="S30" s="629"/>
      <c r="T30" s="629"/>
      <c r="U30" s="629"/>
    </row>
    <row r="31" spans="2:21" ht="18">
      <c r="B31" s="629"/>
      <c r="C31" s="629"/>
      <c r="D31" s="629"/>
      <c r="E31" s="629"/>
      <c r="F31" s="629"/>
      <c r="G31" s="629"/>
      <c r="H31" s="629"/>
      <c r="I31" s="629"/>
      <c r="J31" s="629" t="s">
        <v>600</v>
      </c>
      <c r="K31" s="629"/>
      <c r="L31" s="629"/>
      <c r="M31" s="629"/>
      <c r="N31" s="629"/>
      <c r="O31" s="629"/>
      <c r="P31" s="629"/>
      <c r="Q31" s="629"/>
      <c r="R31" s="629"/>
      <c r="S31" s="629"/>
      <c r="T31" s="629"/>
      <c r="U31" s="629"/>
    </row>
    <row r="32" spans="2:21" ht="16.5">
      <c r="B32" s="1347" t="str">
        <f>'Thong tin'!B5</f>
        <v>Nguyễn Thị Thảo</v>
      </c>
      <c r="C32" s="1347"/>
      <c r="D32" s="1347"/>
      <c r="E32" s="1347"/>
      <c r="F32" s="1347"/>
      <c r="G32" s="1347"/>
      <c r="H32" s="631"/>
      <c r="I32" s="632"/>
      <c r="J32" s="632"/>
      <c r="K32" s="632"/>
      <c r="L32" s="632"/>
      <c r="M32" s="632"/>
      <c r="N32" s="1347" t="str">
        <f>'Thong tin'!B6</f>
        <v>Nguyễn Văn Triệu</v>
      </c>
      <c r="O32" s="1347"/>
      <c r="P32" s="1347"/>
      <c r="Q32" s="1347"/>
      <c r="R32" s="1347"/>
      <c r="S32" s="1347"/>
      <c r="T32" s="1347"/>
      <c r="U32" s="1347"/>
    </row>
    <row r="34" spans="15:20" ht="12.75">
      <c r="O34" s="1350"/>
      <c r="P34" s="1350"/>
      <c r="Q34" s="1350"/>
      <c r="R34" s="1350"/>
      <c r="S34" s="1350"/>
      <c r="T34" s="1350"/>
    </row>
    <row r="36" ht="12.75" hidden="1"/>
    <row r="37" spans="1:14" ht="12.75" customHeight="1" hidden="1">
      <c r="A37" s="579" t="s">
        <v>225</v>
      </c>
      <c r="B37" s="580"/>
      <c r="C37" s="580"/>
      <c r="D37" s="580"/>
      <c r="E37" s="580"/>
      <c r="F37" s="580"/>
      <c r="G37" s="580"/>
      <c r="H37" s="580"/>
      <c r="I37" s="580"/>
      <c r="J37" s="580"/>
      <c r="K37" s="580"/>
      <c r="L37" s="580"/>
      <c r="M37" s="580"/>
      <c r="N37" s="580"/>
    </row>
    <row r="38" spans="1:14" s="581" customFormat="1" ht="15.75" customHeight="1" hidden="1">
      <c r="A38" s="1348" t="s">
        <v>611</v>
      </c>
      <c r="B38" s="1348"/>
      <c r="C38" s="1348"/>
      <c r="D38" s="1348"/>
      <c r="E38" s="1348"/>
      <c r="F38" s="1348"/>
      <c r="G38" s="1348"/>
      <c r="H38" s="1348"/>
      <c r="I38" s="1348"/>
      <c r="J38" s="1348"/>
      <c r="K38" s="1348"/>
      <c r="L38" s="580"/>
      <c r="M38" s="580"/>
      <c r="N38" s="580"/>
    </row>
    <row r="39" spans="1:14" s="584" customFormat="1" ht="15" hidden="1">
      <c r="A39" s="582" t="s">
        <v>612</v>
      </c>
      <c r="B39" s="583"/>
      <c r="C39" s="583"/>
      <c r="D39" s="583"/>
      <c r="E39" s="583"/>
      <c r="F39" s="583"/>
      <c r="G39" s="583"/>
      <c r="H39" s="583"/>
      <c r="I39" s="583"/>
      <c r="J39" s="583"/>
      <c r="K39" s="583"/>
      <c r="L39" s="583"/>
      <c r="M39" s="583"/>
      <c r="N39" s="583"/>
    </row>
    <row r="40" spans="1:14" s="581" customFormat="1" ht="15" hidden="1">
      <c r="A40" s="582" t="s">
        <v>613</v>
      </c>
      <c r="B40" s="583"/>
      <c r="C40" s="583"/>
      <c r="D40" s="583"/>
      <c r="E40" s="583"/>
      <c r="F40" s="583"/>
      <c r="G40" s="583"/>
      <c r="H40" s="583"/>
      <c r="I40" s="583"/>
      <c r="J40" s="583"/>
      <c r="K40" s="583"/>
      <c r="L40" s="585"/>
      <c r="M40" s="585"/>
      <c r="N40" s="585"/>
    </row>
    <row r="41" spans="1:14" s="581" customFormat="1" ht="15" hidden="1">
      <c r="A41" s="585"/>
      <c r="B41" s="585"/>
      <c r="C41" s="585"/>
      <c r="D41" s="585"/>
      <c r="E41" s="585"/>
      <c r="F41" s="585"/>
      <c r="G41" s="585"/>
      <c r="H41" s="585"/>
      <c r="I41" s="585"/>
      <c r="J41" s="585"/>
      <c r="K41" s="585"/>
      <c r="L41" s="585"/>
      <c r="M41" s="585"/>
      <c r="N41" s="585"/>
    </row>
    <row r="42" spans="1:14" ht="12.75" hidden="1">
      <c r="A42" s="578"/>
      <c r="B42" s="578"/>
      <c r="C42" s="578"/>
      <c r="D42" s="578"/>
      <c r="E42" s="578"/>
      <c r="F42" s="578"/>
      <c r="G42" s="578"/>
      <c r="H42" s="578"/>
      <c r="I42" s="578"/>
      <c r="J42" s="578"/>
      <c r="K42" s="578"/>
      <c r="L42" s="578"/>
      <c r="M42" s="578"/>
      <c r="N42" s="578"/>
    </row>
    <row r="43" ht="15.75" hidden="1">
      <c r="H43" s="555"/>
    </row>
    <row r="44" ht="12.75" hidden="1"/>
    <row r="45" ht="12.75" hidden="1"/>
    <row r="46" ht="12.75" hidden="1"/>
    <row r="47" ht="12.75" hidden="1"/>
    <row r="48" ht="12.75" hidden="1">
      <c r="D48" s="586"/>
    </row>
    <row r="49" ht="12.75" hidden="1">
      <c r="C49" s="586"/>
    </row>
    <row r="50" ht="12.75" hidden="1"/>
    <row r="51" ht="12.75" hidden="1"/>
    <row r="52" ht="12.75" hidden="1">
      <c r="L52" s="586" t="e">
        <f>J52/K52</f>
        <v>#DIV/0!</v>
      </c>
    </row>
    <row r="53" ht="12.75" hidden="1"/>
    <row r="54" ht="12.75" hidden="1"/>
    <row r="55" ht="12.75" hidden="1"/>
    <row r="56" ht="12.75" hidden="1"/>
    <row r="57" ht="12.75" hidden="1"/>
    <row r="58" ht="12.75" hidden="1"/>
    <row r="59" ht="12.75" hidden="1"/>
    <row r="60" ht="12.75" hidden="1"/>
    <row r="61" ht="12.75" hidden="1"/>
  </sheetData>
  <sheetProtection sheet="1"/>
  <mergeCells count="42">
    <mergeCell ref="B32:G32"/>
    <mergeCell ref="N27:U27"/>
    <mergeCell ref="A38:K38"/>
    <mergeCell ref="B27:F27"/>
    <mergeCell ref="O34:T34"/>
    <mergeCell ref="Q29:R29"/>
    <mergeCell ref="N32:U32"/>
    <mergeCell ref="B28:F28"/>
    <mergeCell ref="B26:G26"/>
    <mergeCell ref="N25:U25"/>
    <mergeCell ref="P28:T28"/>
    <mergeCell ref="N26:U26"/>
    <mergeCell ref="B25:G25"/>
    <mergeCell ref="G8:H8"/>
    <mergeCell ref="C8:C9"/>
    <mergeCell ref="A5:B9"/>
    <mergeCell ref="A11:B11"/>
    <mergeCell ref="I6:O6"/>
    <mergeCell ref="T7:T9"/>
    <mergeCell ref="F8:F9"/>
    <mergeCell ref="D8:E8"/>
    <mergeCell ref="F5:O5"/>
    <mergeCell ref="C5:E7"/>
    <mergeCell ref="P6:P9"/>
    <mergeCell ref="M8:O8"/>
    <mergeCell ref="J8:K8"/>
    <mergeCell ref="U7:U9"/>
    <mergeCell ref="S7:S9"/>
    <mergeCell ref="F6:H7"/>
    <mergeCell ref="I7:K7"/>
    <mergeCell ref="R7:R9"/>
    <mergeCell ref="I8:I9"/>
    <mergeCell ref="L7:O7"/>
    <mergeCell ref="L8:L9"/>
    <mergeCell ref="Q6:U6"/>
    <mergeCell ref="Q7:Q9"/>
    <mergeCell ref="A1:D1"/>
    <mergeCell ref="F1:N2"/>
    <mergeCell ref="A2:E2"/>
    <mergeCell ref="A3:E3"/>
    <mergeCell ref="F3:N3"/>
    <mergeCell ref="P5:U5"/>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indexed="13"/>
  </sheetPr>
  <dimension ref="A1:U36"/>
  <sheetViews>
    <sheetView zoomScaleSheetLayoutView="100" zoomScalePageLayoutView="0" workbookViewId="0" topLeftCell="A13">
      <selection activeCell="S7" sqref="S7:S9"/>
    </sheetView>
  </sheetViews>
  <sheetFormatPr defaultColWidth="9.00390625" defaultRowHeight="15.75"/>
  <cols>
    <col min="1" max="1" width="3.50390625" style="589" customWidth="1"/>
    <col min="2" max="2" width="22.25390625" style="589" customWidth="1"/>
    <col min="3" max="3" width="5.75390625" style="589" customWidth="1"/>
    <col min="4" max="4" width="6.00390625" style="589" customWidth="1"/>
    <col min="5" max="5" width="5.50390625" style="589" customWidth="1"/>
    <col min="6" max="9" width="5.75390625" style="589" customWidth="1"/>
    <col min="10" max="10" width="6.875" style="589" customWidth="1"/>
    <col min="11" max="11" width="7.50390625" style="589" customWidth="1"/>
    <col min="12" max="12" width="5.75390625" style="589" customWidth="1"/>
    <col min="13" max="13" width="8.75390625" style="589" customWidth="1"/>
    <col min="14" max="14" width="9.75390625" style="589" customWidth="1"/>
    <col min="15" max="15" width="8.125" style="589" customWidth="1"/>
    <col min="16" max="16" width="5.75390625" style="589" customWidth="1"/>
    <col min="17" max="17" width="5.50390625" style="589" customWidth="1"/>
    <col min="18" max="19" width="5.75390625" style="589" customWidth="1"/>
    <col min="20" max="20" width="5.125" style="589" customWidth="1"/>
    <col min="21" max="21" width="5.75390625" style="589" customWidth="1"/>
    <col min="22" max="16384" width="9.00390625" style="589" customWidth="1"/>
  </cols>
  <sheetData>
    <row r="1" spans="1:21" ht="19.5" customHeight="1">
      <c r="A1" s="1358" t="s">
        <v>614</v>
      </c>
      <c r="B1" s="1358"/>
      <c r="C1" s="1358"/>
      <c r="D1" s="1358"/>
      <c r="E1" s="587"/>
      <c r="F1" s="1359" t="s">
        <v>615</v>
      </c>
      <c r="G1" s="1359"/>
      <c r="H1" s="1359"/>
      <c r="I1" s="1359"/>
      <c r="J1" s="1359"/>
      <c r="K1" s="1359"/>
      <c r="L1" s="1359"/>
      <c r="M1" s="1359"/>
      <c r="N1" s="1359"/>
      <c r="O1" s="588"/>
      <c r="P1" s="1352" t="s">
        <v>763</v>
      </c>
      <c r="Q1" s="1353"/>
      <c r="R1" s="1353"/>
      <c r="S1" s="1353"/>
      <c r="T1" s="1353"/>
      <c r="U1" s="1353"/>
    </row>
    <row r="2" spans="1:21" ht="15.75" customHeight="1">
      <c r="A2" s="1354" t="s">
        <v>733</v>
      </c>
      <c r="B2" s="1354"/>
      <c r="C2" s="1354"/>
      <c r="D2" s="1354"/>
      <c r="E2" s="1354"/>
      <c r="F2" s="1359"/>
      <c r="G2" s="1359"/>
      <c r="H2" s="1359"/>
      <c r="I2" s="1359"/>
      <c r="J2" s="1359"/>
      <c r="K2" s="1359"/>
      <c r="L2" s="1359"/>
      <c r="M2" s="1359"/>
      <c r="N2" s="1359"/>
      <c r="O2" s="588"/>
      <c r="P2" s="1355" t="str">
        <f>'Thong tin'!B4</f>
        <v>CTHADS tỉnh Bình Phước</v>
      </c>
      <c r="Q2" s="1355"/>
      <c r="R2" s="1355"/>
      <c r="S2" s="1355"/>
      <c r="T2" s="1355"/>
      <c r="U2" s="1355"/>
    </row>
    <row r="3" spans="1:20" ht="15.75" customHeight="1">
      <c r="A3" s="1357" t="s">
        <v>344</v>
      </c>
      <c r="B3" s="1357"/>
      <c r="C3" s="1357"/>
      <c r="D3" s="1357"/>
      <c r="E3" s="1357"/>
      <c r="F3" s="1332" t="str">
        <f>'Thong tin'!B3</f>
        <v>9 tháng / năm 2018</v>
      </c>
      <c r="G3" s="1333"/>
      <c r="H3" s="1333"/>
      <c r="I3" s="1333"/>
      <c r="J3" s="1333"/>
      <c r="K3" s="1333"/>
      <c r="L3" s="1333"/>
      <c r="M3" s="1333"/>
      <c r="N3" s="1333"/>
      <c r="O3" s="591"/>
      <c r="P3" s="633" t="s">
        <v>658</v>
      </c>
      <c r="Q3" s="592"/>
      <c r="R3" s="592"/>
      <c r="S3" s="592"/>
      <c r="T3" s="592"/>
    </row>
    <row r="4" spans="1:20" ht="15" customHeight="1">
      <c r="A4" s="593" t="s">
        <v>616</v>
      </c>
      <c r="B4" s="593"/>
      <c r="C4" s="593"/>
      <c r="D4" s="1356"/>
      <c r="E4" s="1356"/>
      <c r="F4" s="1356"/>
      <c r="G4" s="1356"/>
      <c r="H4" s="1356"/>
      <c r="I4" s="1356"/>
      <c r="J4" s="1356"/>
      <c r="K4" s="1356"/>
      <c r="L4" s="1356"/>
      <c r="M4" s="1356"/>
      <c r="N4" s="1356"/>
      <c r="O4" s="1356"/>
      <c r="P4" s="594" t="s">
        <v>617</v>
      </c>
      <c r="Q4" s="590"/>
      <c r="R4" s="590"/>
      <c r="S4" s="590"/>
      <c r="T4" s="590"/>
    </row>
    <row r="5" spans="1:21" s="596" customFormat="1" ht="15.75" customHeight="1">
      <c r="A5" s="1364" t="s">
        <v>72</v>
      </c>
      <c r="B5" s="1365"/>
      <c r="C5" s="1360" t="s">
        <v>588</v>
      </c>
      <c r="D5" s="1360"/>
      <c r="E5" s="1360"/>
      <c r="F5" s="1360" t="s">
        <v>618</v>
      </c>
      <c r="G5" s="1360"/>
      <c r="H5" s="1360"/>
      <c r="I5" s="1360"/>
      <c r="J5" s="1360"/>
      <c r="K5" s="1360"/>
      <c r="L5" s="1360"/>
      <c r="M5" s="1360"/>
      <c r="N5" s="1360"/>
      <c r="O5" s="1360"/>
      <c r="P5" s="1360" t="s">
        <v>619</v>
      </c>
      <c r="Q5" s="1360"/>
      <c r="R5" s="1360"/>
      <c r="S5" s="1360"/>
      <c r="T5" s="1360"/>
      <c r="U5" s="1360"/>
    </row>
    <row r="6" spans="1:21" s="596" customFormat="1" ht="14.25" customHeight="1">
      <c r="A6" s="1366"/>
      <c r="B6" s="1367"/>
      <c r="C6" s="1360"/>
      <c r="D6" s="1360"/>
      <c r="E6" s="1360"/>
      <c r="F6" s="1360" t="s">
        <v>620</v>
      </c>
      <c r="G6" s="1360"/>
      <c r="H6" s="1360"/>
      <c r="I6" s="1360" t="s">
        <v>592</v>
      </c>
      <c r="J6" s="1360"/>
      <c r="K6" s="1360"/>
      <c r="L6" s="1360"/>
      <c r="M6" s="1360"/>
      <c r="N6" s="1360"/>
      <c r="O6" s="1360"/>
      <c r="P6" s="1360" t="s">
        <v>226</v>
      </c>
      <c r="Q6" s="1361" t="s">
        <v>7</v>
      </c>
      <c r="R6" s="1361"/>
      <c r="S6" s="1361"/>
      <c r="T6" s="1361"/>
      <c r="U6" s="1361"/>
    </row>
    <row r="7" spans="1:21" s="596" customFormat="1" ht="32.25" customHeight="1">
      <c r="A7" s="1366"/>
      <c r="B7" s="1367"/>
      <c r="C7" s="1360"/>
      <c r="D7" s="1360"/>
      <c r="E7" s="1360"/>
      <c r="F7" s="1360"/>
      <c r="G7" s="1360"/>
      <c r="H7" s="1360"/>
      <c r="I7" s="1360" t="s">
        <v>593</v>
      </c>
      <c r="J7" s="1360"/>
      <c r="K7" s="1360"/>
      <c r="L7" s="1360" t="s">
        <v>621</v>
      </c>
      <c r="M7" s="1360"/>
      <c r="N7" s="1360"/>
      <c r="O7" s="1360"/>
      <c r="P7" s="1360"/>
      <c r="Q7" s="1360" t="s">
        <v>595</v>
      </c>
      <c r="R7" s="1360" t="s">
        <v>622</v>
      </c>
      <c r="S7" s="1360" t="s">
        <v>623</v>
      </c>
      <c r="T7" s="1360" t="s">
        <v>624</v>
      </c>
      <c r="U7" s="1360" t="s">
        <v>625</v>
      </c>
    </row>
    <row r="8" spans="1:21" s="596" customFormat="1" ht="15" customHeight="1">
      <c r="A8" s="1366"/>
      <c r="B8" s="1367"/>
      <c r="C8" s="1360" t="s">
        <v>626</v>
      </c>
      <c r="D8" s="1360" t="s">
        <v>7</v>
      </c>
      <c r="E8" s="1360"/>
      <c r="F8" s="1360" t="s">
        <v>627</v>
      </c>
      <c r="G8" s="1360" t="s">
        <v>7</v>
      </c>
      <c r="H8" s="1360"/>
      <c r="I8" s="1360" t="s">
        <v>628</v>
      </c>
      <c r="J8" s="1360" t="s">
        <v>7</v>
      </c>
      <c r="K8" s="1360"/>
      <c r="L8" s="1360" t="s">
        <v>627</v>
      </c>
      <c r="M8" s="1360" t="s">
        <v>7</v>
      </c>
      <c r="N8" s="1360"/>
      <c r="O8" s="1360"/>
      <c r="P8" s="1360"/>
      <c r="Q8" s="1360"/>
      <c r="R8" s="1362"/>
      <c r="S8" s="1371"/>
      <c r="T8" s="1360"/>
      <c r="U8" s="1360"/>
    </row>
    <row r="9" spans="1:21" s="596" customFormat="1" ht="79.5" customHeight="1">
      <c r="A9" s="1366"/>
      <c r="B9" s="1367"/>
      <c r="C9" s="1360"/>
      <c r="D9" s="595" t="s">
        <v>629</v>
      </c>
      <c r="E9" s="595" t="s">
        <v>630</v>
      </c>
      <c r="F9" s="1362"/>
      <c r="G9" s="595" t="s">
        <v>631</v>
      </c>
      <c r="H9" s="595" t="s">
        <v>632</v>
      </c>
      <c r="I9" s="1362"/>
      <c r="J9" s="595" t="s">
        <v>633</v>
      </c>
      <c r="K9" s="595" t="s">
        <v>634</v>
      </c>
      <c r="L9" s="1360"/>
      <c r="M9" s="595" t="s">
        <v>635</v>
      </c>
      <c r="N9" s="595" t="s">
        <v>636</v>
      </c>
      <c r="O9" s="595" t="s">
        <v>637</v>
      </c>
      <c r="P9" s="1360"/>
      <c r="Q9" s="1360"/>
      <c r="R9" s="1362"/>
      <c r="S9" s="1371"/>
      <c r="T9" s="1360"/>
      <c r="U9" s="1360"/>
    </row>
    <row r="10" spans="1:21" ht="12.75">
      <c r="A10" s="597"/>
      <c r="B10" s="598" t="s">
        <v>610</v>
      </c>
      <c r="C10" s="599">
        <v>1</v>
      </c>
      <c r="D10" s="599">
        <v>2</v>
      </c>
      <c r="E10" s="599">
        <v>3</v>
      </c>
      <c r="F10" s="600">
        <v>4</v>
      </c>
      <c r="G10" s="601">
        <v>5</v>
      </c>
      <c r="H10" s="600">
        <v>6</v>
      </c>
      <c r="I10" s="601">
        <v>7</v>
      </c>
      <c r="J10" s="600">
        <v>8</v>
      </c>
      <c r="K10" s="601">
        <v>9</v>
      </c>
      <c r="L10" s="600">
        <v>10</v>
      </c>
      <c r="M10" s="601">
        <v>11</v>
      </c>
      <c r="N10" s="600">
        <v>12</v>
      </c>
      <c r="O10" s="601">
        <v>13</v>
      </c>
      <c r="P10" s="600">
        <v>14</v>
      </c>
      <c r="Q10" s="601">
        <v>15</v>
      </c>
      <c r="R10" s="600">
        <v>16</v>
      </c>
      <c r="S10" s="601">
        <v>17</v>
      </c>
      <c r="T10" s="600">
        <v>18</v>
      </c>
      <c r="U10" s="601">
        <v>19</v>
      </c>
    </row>
    <row r="11" spans="1:21" s="596" customFormat="1" ht="15.75" customHeight="1">
      <c r="A11" s="1368" t="s">
        <v>38</v>
      </c>
      <c r="B11" s="1369"/>
      <c r="C11" s="657">
        <f>SUM(C12:C13)</f>
        <v>2</v>
      </c>
      <c r="D11" s="657">
        <f aca="true" t="shared" si="0" ref="D11:U11">SUM(D12:D13)</f>
        <v>0</v>
      </c>
      <c r="E11" s="657">
        <f t="shared" si="0"/>
        <v>2</v>
      </c>
      <c r="F11" s="657">
        <f t="shared" si="0"/>
        <v>2</v>
      </c>
      <c r="G11" s="657">
        <f t="shared" si="0"/>
        <v>0</v>
      </c>
      <c r="H11" s="657">
        <f t="shared" si="0"/>
        <v>2</v>
      </c>
      <c r="I11" s="657">
        <f t="shared" si="0"/>
        <v>2</v>
      </c>
      <c r="J11" s="657">
        <f t="shared" si="0"/>
        <v>1</v>
      </c>
      <c r="K11" s="657">
        <f t="shared" si="0"/>
        <v>1</v>
      </c>
      <c r="L11" s="657">
        <f t="shared" si="0"/>
        <v>0</v>
      </c>
      <c r="M11" s="657">
        <f t="shared" si="0"/>
        <v>0</v>
      </c>
      <c r="N11" s="657">
        <f t="shared" si="0"/>
        <v>0</v>
      </c>
      <c r="O11" s="657">
        <f t="shared" si="0"/>
        <v>0</v>
      </c>
      <c r="P11" s="657">
        <f t="shared" si="0"/>
        <v>2</v>
      </c>
      <c r="Q11" s="657">
        <f t="shared" si="0"/>
        <v>1</v>
      </c>
      <c r="R11" s="657">
        <f t="shared" si="0"/>
        <v>0</v>
      </c>
      <c r="S11" s="657">
        <f t="shared" si="0"/>
        <v>0</v>
      </c>
      <c r="T11" s="657">
        <f t="shared" si="0"/>
        <v>1</v>
      </c>
      <c r="U11" s="657">
        <f t="shared" si="0"/>
        <v>0</v>
      </c>
    </row>
    <row r="12" spans="1:21" s="596" customFormat="1" ht="15.75" customHeight="1">
      <c r="A12" s="667" t="s">
        <v>0</v>
      </c>
      <c r="B12" s="667" t="s">
        <v>98</v>
      </c>
      <c r="C12" s="659">
        <f>D12+E12</f>
        <v>1</v>
      </c>
      <c r="D12" s="662"/>
      <c r="E12" s="662">
        <v>1</v>
      </c>
      <c r="F12" s="659">
        <f>IF((G12+H12)=(I12+L12),(G12+H12),"Sai")</f>
        <v>1</v>
      </c>
      <c r="G12" s="662"/>
      <c r="H12" s="662">
        <v>1</v>
      </c>
      <c r="I12" s="659">
        <f>J12+K12</f>
        <v>1</v>
      </c>
      <c r="J12" s="662"/>
      <c r="K12" s="662">
        <v>1</v>
      </c>
      <c r="L12" s="659">
        <f>M12+N12+O12</f>
        <v>0</v>
      </c>
      <c r="M12" s="662"/>
      <c r="N12" s="662"/>
      <c r="O12" s="662"/>
      <c r="P12" s="659">
        <f>Q12+R12+S12+T12+U12</f>
        <v>1</v>
      </c>
      <c r="Q12" s="663"/>
      <c r="R12" s="663"/>
      <c r="S12" s="663"/>
      <c r="T12" s="662">
        <v>1</v>
      </c>
      <c r="U12" s="662"/>
    </row>
    <row r="13" spans="1:21" s="596" customFormat="1" ht="15.75" customHeight="1">
      <c r="A13" s="667" t="s">
        <v>1</v>
      </c>
      <c r="B13" s="667" t="s">
        <v>19</v>
      </c>
      <c r="C13" s="659">
        <f>SUM(C14:C24)</f>
        <v>1</v>
      </c>
      <c r="D13" s="659">
        <f aca="true" t="shared" si="1" ref="D13:U13">SUM(D14:D24)</f>
        <v>0</v>
      </c>
      <c r="E13" s="659">
        <f t="shared" si="1"/>
        <v>1</v>
      </c>
      <c r="F13" s="659">
        <f>SUM(F14:F24)</f>
        <v>1</v>
      </c>
      <c r="G13" s="659">
        <f t="shared" si="1"/>
        <v>0</v>
      </c>
      <c r="H13" s="659">
        <f t="shared" si="1"/>
        <v>1</v>
      </c>
      <c r="I13" s="659">
        <f t="shared" si="1"/>
        <v>1</v>
      </c>
      <c r="J13" s="659">
        <f t="shared" si="1"/>
        <v>1</v>
      </c>
      <c r="K13" s="659">
        <f t="shared" si="1"/>
        <v>0</v>
      </c>
      <c r="L13" s="659">
        <f t="shared" si="1"/>
        <v>0</v>
      </c>
      <c r="M13" s="659">
        <f t="shared" si="1"/>
        <v>0</v>
      </c>
      <c r="N13" s="659">
        <f t="shared" si="1"/>
        <v>0</v>
      </c>
      <c r="O13" s="659">
        <f t="shared" si="1"/>
        <v>0</v>
      </c>
      <c r="P13" s="659">
        <f t="shared" si="1"/>
        <v>1</v>
      </c>
      <c r="Q13" s="659">
        <f t="shared" si="1"/>
        <v>1</v>
      </c>
      <c r="R13" s="659">
        <f t="shared" si="1"/>
        <v>0</v>
      </c>
      <c r="S13" s="659">
        <f t="shared" si="1"/>
        <v>0</v>
      </c>
      <c r="T13" s="659">
        <f t="shared" si="1"/>
        <v>0</v>
      </c>
      <c r="U13" s="659">
        <f t="shared" si="1"/>
        <v>0</v>
      </c>
    </row>
    <row r="14" spans="1:21" s="596" customFormat="1" ht="15.75" customHeight="1">
      <c r="A14" s="668">
        <v>1</v>
      </c>
      <c r="B14" s="668" t="s">
        <v>720</v>
      </c>
      <c r="C14" s="659">
        <f aca="true" t="shared" si="2" ref="C14:C24">D14+E14</f>
        <v>0</v>
      </c>
      <c r="D14" s="660"/>
      <c r="E14" s="660"/>
      <c r="F14" s="659">
        <f aca="true" t="shared" si="3" ref="F14:F24">IF((G14+H14)=(I14+L14),(G14+H14),"Sai")</f>
        <v>0</v>
      </c>
      <c r="G14" s="660"/>
      <c r="H14" s="660"/>
      <c r="I14" s="659">
        <f aca="true" t="shared" si="4" ref="I14:I24">J14+K14</f>
        <v>0</v>
      </c>
      <c r="J14" s="660"/>
      <c r="K14" s="660"/>
      <c r="L14" s="659">
        <f aca="true" t="shared" si="5" ref="L14:L24">M14+N14+O14</f>
        <v>0</v>
      </c>
      <c r="M14" s="660"/>
      <c r="N14" s="660"/>
      <c r="O14" s="660"/>
      <c r="P14" s="659">
        <f aca="true" t="shared" si="6" ref="P14:P24">Q14+R14+S14+T14+U14</f>
        <v>0</v>
      </c>
      <c r="Q14" s="661"/>
      <c r="R14" s="661"/>
      <c r="S14" s="661"/>
      <c r="T14" s="661"/>
      <c r="U14" s="661"/>
    </row>
    <row r="15" spans="1:21" s="596" customFormat="1" ht="15.75" customHeight="1">
      <c r="A15" s="668">
        <v>2</v>
      </c>
      <c r="B15" s="668" t="s">
        <v>721</v>
      </c>
      <c r="C15" s="659">
        <f t="shared" si="2"/>
        <v>0</v>
      </c>
      <c r="D15" s="660"/>
      <c r="E15" s="660"/>
      <c r="F15" s="659">
        <f t="shared" si="3"/>
        <v>0</v>
      </c>
      <c r="G15" s="660"/>
      <c r="H15" s="660"/>
      <c r="I15" s="659">
        <f t="shared" si="4"/>
        <v>0</v>
      </c>
      <c r="J15" s="660"/>
      <c r="K15" s="660"/>
      <c r="L15" s="659">
        <f t="shared" si="5"/>
        <v>0</v>
      </c>
      <c r="M15" s="660"/>
      <c r="N15" s="660"/>
      <c r="O15" s="660"/>
      <c r="P15" s="659">
        <f t="shared" si="6"/>
        <v>0</v>
      </c>
      <c r="Q15" s="661"/>
      <c r="R15" s="661"/>
      <c r="S15" s="661"/>
      <c r="T15" s="661"/>
      <c r="U15" s="661"/>
    </row>
    <row r="16" spans="1:21" s="596" customFormat="1" ht="15.75" customHeight="1">
      <c r="A16" s="668">
        <v>3</v>
      </c>
      <c r="B16" s="668" t="s">
        <v>722</v>
      </c>
      <c r="C16" s="659">
        <f t="shared" si="2"/>
        <v>1</v>
      </c>
      <c r="D16" s="660"/>
      <c r="E16" s="660">
        <v>1</v>
      </c>
      <c r="F16" s="659">
        <f t="shared" si="3"/>
        <v>1</v>
      </c>
      <c r="G16" s="660"/>
      <c r="H16" s="660">
        <v>1</v>
      </c>
      <c r="I16" s="659">
        <f t="shared" si="4"/>
        <v>1</v>
      </c>
      <c r="J16" s="660">
        <v>1</v>
      </c>
      <c r="K16" s="660"/>
      <c r="L16" s="659">
        <f t="shared" si="5"/>
        <v>0</v>
      </c>
      <c r="M16" s="660"/>
      <c r="N16" s="660"/>
      <c r="O16" s="660"/>
      <c r="P16" s="659">
        <f t="shared" si="6"/>
        <v>1</v>
      </c>
      <c r="Q16" s="661">
        <v>1</v>
      </c>
      <c r="R16" s="661"/>
      <c r="S16" s="661"/>
      <c r="T16" s="661"/>
      <c r="U16" s="661"/>
    </row>
    <row r="17" spans="1:21" s="596" customFormat="1" ht="15.75" customHeight="1">
      <c r="A17" s="668">
        <v>4</v>
      </c>
      <c r="B17" s="668" t="s">
        <v>723</v>
      </c>
      <c r="C17" s="659">
        <f t="shared" si="2"/>
        <v>0</v>
      </c>
      <c r="D17" s="660"/>
      <c r="E17" s="660"/>
      <c r="F17" s="659">
        <f t="shared" si="3"/>
        <v>0</v>
      </c>
      <c r="G17" s="660"/>
      <c r="H17" s="660"/>
      <c r="I17" s="659">
        <f t="shared" si="4"/>
        <v>0</v>
      </c>
      <c r="J17" s="660"/>
      <c r="K17" s="660"/>
      <c r="L17" s="659">
        <f t="shared" si="5"/>
        <v>0</v>
      </c>
      <c r="M17" s="660"/>
      <c r="N17" s="660"/>
      <c r="O17" s="660"/>
      <c r="P17" s="659">
        <f t="shared" si="6"/>
        <v>0</v>
      </c>
      <c r="Q17" s="661"/>
      <c r="R17" s="661"/>
      <c r="S17" s="661"/>
      <c r="T17" s="661"/>
      <c r="U17" s="661"/>
    </row>
    <row r="18" spans="1:21" s="596" customFormat="1" ht="15.75" customHeight="1">
      <c r="A18" s="668">
        <v>5</v>
      </c>
      <c r="B18" s="668" t="s">
        <v>724</v>
      </c>
      <c r="C18" s="659">
        <f t="shared" si="2"/>
        <v>0</v>
      </c>
      <c r="D18" s="660"/>
      <c r="E18" s="660"/>
      <c r="F18" s="659">
        <f t="shared" si="3"/>
        <v>0</v>
      </c>
      <c r="G18" s="660"/>
      <c r="H18" s="660"/>
      <c r="I18" s="659">
        <f t="shared" si="4"/>
        <v>0</v>
      </c>
      <c r="J18" s="660"/>
      <c r="K18" s="660"/>
      <c r="L18" s="659">
        <f t="shared" si="5"/>
        <v>0</v>
      </c>
      <c r="M18" s="660"/>
      <c r="N18" s="660"/>
      <c r="O18" s="660"/>
      <c r="P18" s="659">
        <f t="shared" si="6"/>
        <v>0</v>
      </c>
      <c r="Q18" s="661"/>
      <c r="R18" s="661"/>
      <c r="S18" s="661"/>
      <c r="T18" s="661"/>
      <c r="U18" s="661"/>
    </row>
    <row r="19" spans="1:21" s="596" customFormat="1" ht="15.75" customHeight="1">
      <c r="A19" s="668">
        <v>6</v>
      </c>
      <c r="B19" s="668" t="s">
        <v>725</v>
      </c>
      <c r="C19" s="659">
        <f t="shared" si="2"/>
        <v>0</v>
      </c>
      <c r="D19" s="660"/>
      <c r="E19" s="660"/>
      <c r="F19" s="659">
        <f t="shared" si="3"/>
        <v>0</v>
      </c>
      <c r="G19" s="660"/>
      <c r="H19" s="660"/>
      <c r="I19" s="659">
        <f t="shared" si="4"/>
        <v>0</v>
      </c>
      <c r="J19" s="660"/>
      <c r="K19" s="660"/>
      <c r="L19" s="659">
        <f t="shared" si="5"/>
        <v>0</v>
      </c>
      <c r="M19" s="660"/>
      <c r="N19" s="660"/>
      <c r="O19" s="660"/>
      <c r="P19" s="659">
        <f t="shared" si="6"/>
        <v>0</v>
      </c>
      <c r="Q19" s="661"/>
      <c r="R19" s="661"/>
      <c r="S19" s="661"/>
      <c r="T19" s="661"/>
      <c r="U19" s="661"/>
    </row>
    <row r="20" spans="1:21" s="596" customFormat="1" ht="15.75" customHeight="1">
      <c r="A20" s="668">
        <v>7</v>
      </c>
      <c r="B20" s="668" t="s">
        <v>726</v>
      </c>
      <c r="C20" s="659">
        <f t="shared" si="2"/>
        <v>0</v>
      </c>
      <c r="D20" s="660"/>
      <c r="E20" s="660"/>
      <c r="F20" s="659">
        <f t="shared" si="3"/>
        <v>0</v>
      </c>
      <c r="G20" s="660"/>
      <c r="H20" s="660"/>
      <c r="I20" s="659">
        <f t="shared" si="4"/>
        <v>0</v>
      </c>
      <c r="J20" s="660"/>
      <c r="K20" s="660"/>
      <c r="L20" s="659">
        <f t="shared" si="5"/>
        <v>0</v>
      </c>
      <c r="M20" s="660"/>
      <c r="N20" s="660"/>
      <c r="O20" s="660"/>
      <c r="P20" s="659">
        <f t="shared" si="6"/>
        <v>0</v>
      </c>
      <c r="Q20" s="661"/>
      <c r="R20" s="661"/>
      <c r="S20" s="661"/>
      <c r="T20" s="661"/>
      <c r="U20" s="661"/>
    </row>
    <row r="21" spans="1:21" s="596" customFormat="1" ht="15.75" customHeight="1">
      <c r="A21" s="668">
        <v>8</v>
      </c>
      <c r="B21" s="668" t="s">
        <v>727</v>
      </c>
      <c r="C21" s="659">
        <f t="shared" si="2"/>
        <v>0</v>
      </c>
      <c r="D21" s="660"/>
      <c r="E21" s="660"/>
      <c r="F21" s="659">
        <f t="shared" si="3"/>
        <v>0</v>
      </c>
      <c r="G21" s="660"/>
      <c r="H21" s="660"/>
      <c r="I21" s="659">
        <f t="shared" si="4"/>
        <v>0</v>
      </c>
      <c r="J21" s="660"/>
      <c r="K21" s="660"/>
      <c r="L21" s="659">
        <f t="shared" si="5"/>
        <v>0</v>
      </c>
      <c r="M21" s="660"/>
      <c r="N21" s="660"/>
      <c r="O21" s="660"/>
      <c r="P21" s="659">
        <f t="shared" si="6"/>
        <v>0</v>
      </c>
      <c r="Q21" s="661"/>
      <c r="R21" s="661"/>
      <c r="S21" s="661"/>
      <c r="T21" s="661"/>
      <c r="U21" s="661"/>
    </row>
    <row r="22" spans="1:21" s="596" customFormat="1" ht="15.75" customHeight="1">
      <c r="A22" s="668">
        <v>9</v>
      </c>
      <c r="B22" s="668" t="s">
        <v>728</v>
      </c>
      <c r="C22" s="659">
        <f>D22+E22</f>
        <v>0</v>
      </c>
      <c r="D22" s="660"/>
      <c r="E22" s="660"/>
      <c r="F22" s="659">
        <f>IF((G22+H22)=(I22+L22),(G22+H22),"Sai")</f>
        <v>0</v>
      </c>
      <c r="G22" s="660"/>
      <c r="H22" s="660"/>
      <c r="I22" s="659">
        <f>J22+K22</f>
        <v>0</v>
      </c>
      <c r="J22" s="660"/>
      <c r="K22" s="660"/>
      <c r="L22" s="659">
        <f>M22+N22+O22</f>
        <v>0</v>
      </c>
      <c r="M22" s="660"/>
      <c r="N22" s="660"/>
      <c r="O22" s="660"/>
      <c r="P22" s="659">
        <f>Q22+R22+S22+T22+U22</f>
        <v>0</v>
      </c>
      <c r="Q22" s="661"/>
      <c r="R22" s="661"/>
      <c r="S22" s="661"/>
      <c r="T22" s="661"/>
      <c r="U22" s="661"/>
    </row>
    <row r="23" spans="1:21" s="596" customFormat="1" ht="15.75" customHeight="1">
      <c r="A23" s="668">
        <v>10</v>
      </c>
      <c r="B23" s="668" t="s">
        <v>729</v>
      </c>
      <c r="C23" s="659">
        <f>D23+E23</f>
        <v>0</v>
      </c>
      <c r="D23" s="660"/>
      <c r="E23" s="660"/>
      <c r="F23" s="659">
        <f>IF((G23+H23)=(I23+L23),(G23+H23),"Sai")</f>
        <v>0</v>
      </c>
      <c r="G23" s="660"/>
      <c r="H23" s="660"/>
      <c r="I23" s="659">
        <f>J23+K23</f>
        <v>0</v>
      </c>
      <c r="J23" s="660"/>
      <c r="K23" s="660"/>
      <c r="L23" s="659">
        <f>M23+N23+O23</f>
        <v>0</v>
      </c>
      <c r="M23" s="660"/>
      <c r="N23" s="660"/>
      <c r="O23" s="660"/>
      <c r="P23" s="659">
        <f>Q23+R23+S23+T23+U23</f>
        <v>0</v>
      </c>
      <c r="Q23" s="661"/>
      <c r="R23" s="661"/>
      <c r="S23" s="661"/>
      <c r="T23" s="661"/>
      <c r="U23" s="661"/>
    </row>
    <row r="24" spans="1:21" s="596" customFormat="1" ht="15.75" customHeight="1">
      <c r="A24" s="666">
        <v>11</v>
      </c>
      <c r="B24" s="654" t="s">
        <v>730</v>
      </c>
      <c r="C24" s="659">
        <f t="shared" si="2"/>
        <v>0</v>
      </c>
      <c r="D24" s="660"/>
      <c r="E24" s="660"/>
      <c r="F24" s="659">
        <f t="shared" si="3"/>
        <v>0</v>
      </c>
      <c r="G24" s="660"/>
      <c r="H24" s="660"/>
      <c r="I24" s="659">
        <f t="shared" si="4"/>
        <v>0</v>
      </c>
      <c r="J24" s="660"/>
      <c r="K24" s="660"/>
      <c r="L24" s="659">
        <f t="shared" si="5"/>
        <v>0</v>
      </c>
      <c r="M24" s="660"/>
      <c r="N24" s="660"/>
      <c r="O24" s="660"/>
      <c r="P24" s="659">
        <f t="shared" si="6"/>
        <v>0</v>
      </c>
      <c r="Q24" s="661"/>
      <c r="R24" s="661"/>
      <c r="S24" s="661"/>
      <c r="T24" s="661"/>
      <c r="U24" s="661"/>
    </row>
    <row r="25" spans="1:21" ht="26.25" customHeight="1">
      <c r="A25" s="602"/>
      <c r="B25" s="1370"/>
      <c r="C25" s="1370"/>
      <c r="D25" s="1370"/>
      <c r="E25" s="1370"/>
      <c r="F25" s="1370"/>
      <c r="G25" s="1370"/>
      <c r="H25" s="603"/>
      <c r="I25" s="603"/>
      <c r="J25" s="603"/>
      <c r="K25" s="603"/>
      <c r="L25" s="603"/>
      <c r="M25" s="604"/>
      <c r="N25" s="1337" t="str">
        <f>'Thong tin'!B8</f>
        <v>Bình Phước, ngày 05 tháng 7 năm 2018</v>
      </c>
      <c r="O25" s="1337"/>
      <c r="P25" s="1337"/>
      <c r="Q25" s="1337"/>
      <c r="R25" s="1337"/>
      <c r="S25" s="1337"/>
      <c r="T25" s="1337"/>
      <c r="U25" s="1337"/>
    </row>
    <row r="26" spans="1:21" ht="18.75" customHeight="1">
      <c r="A26" s="602"/>
      <c r="B26" s="1363" t="s">
        <v>638</v>
      </c>
      <c r="C26" s="1363"/>
      <c r="D26" s="1363"/>
      <c r="E26" s="1363"/>
      <c r="F26" s="1363"/>
      <c r="G26" s="605"/>
      <c r="H26" s="606"/>
      <c r="I26" s="606"/>
      <c r="J26" s="606"/>
      <c r="K26" s="606"/>
      <c r="L26" s="606"/>
      <c r="M26" s="607"/>
      <c r="N26" s="1336" t="str">
        <f>'Thong tin'!B7</f>
        <v>CỤC TRƯỞNG</v>
      </c>
      <c r="O26" s="1339"/>
      <c r="P26" s="1339"/>
      <c r="Q26" s="1339"/>
      <c r="R26" s="1339"/>
      <c r="S26" s="1339"/>
      <c r="T26" s="1339"/>
      <c r="U26" s="1339"/>
    </row>
    <row r="27" spans="1:21" ht="18.75" customHeight="1">
      <c r="A27" s="610"/>
      <c r="B27" s="1374"/>
      <c r="C27" s="1374"/>
      <c r="D27" s="1374"/>
      <c r="E27" s="1374"/>
      <c r="F27" s="1374"/>
      <c r="G27" s="611"/>
      <c r="H27" s="611"/>
      <c r="I27" s="611"/>
      <c r="J27" s="611"/>
      <c r="K27" s="611"/>
      <c r="L27" s="611"/>
      <c r="M27" s="611"/>
      <c r="N27" s="1375"/>
      <c r="O27" s="1375"/>
      <c r="P27" s="1375"/>
      <c r="Q27" s="1375"/>
      <c r="R27" s="1375"/>
      <c r="S27" s="1375"/>
      <c r="T27" s="1375"/>
      <c r="U27" s="1375"/>
    </row>
    <row r="28" spans="2:21" ht="31.5" customHeight="1">
      <c r="B28" s="1376"/>
      <c r="C28" s="1376"/>
      <c r="D28" s="1376"/>
      <c r="E28" s="1376"/>
      <c r="F28" s="1376"/>
      <c r="G28" s="607"/>
      <c r="H28" s="607"/>
      <c r="I28" s="607"/>
      <c r="J28" s="607"/>
      <c r="K28" s="607"/>
      <c r="L28" s="607"/>
      <c r="M28" s="607"/>
      <c r="N28" s="607"/>
      <c r="O28" s="607"/>
      <c r="P28" s="1376"/>
      <c r="Q28" s="1376"/>
      <c r="R28" s="1376"/>
      <c r="S28" s="1376"/>
      <c r="T28" s="607"/>
      <c r="U28" s="607"/>
    </row>
    <row r="29" spans="2:21" ht="18">
      <c r="B29" s="607"/>
      <c r="C29" s="607"/>
      <c r="D29" s="607"/>
      <c r="E29" s="607"/>
      <c r="F29" s="607"/>
      <c r="G29" s="607"/>
      <c r="H29" s="607"/>
      <c r="I29" s="607"/>
      <c r="J29" s="607"/>
      <c r="K29" s="607"/>
      <c r="L29" s="607"/>
      <c r="M29" s="607"/>
      <c r="N29" s="607"/>
      <c r="O29" s="607"/>
      <c r="P29" s="607"/>
      <c r="Q29" s="607"/>
      <c r="R29" s="607"/>
      <c r="S29" s="607"/>
      <c r="T29" s="607"/>
      <c r="U29" s="607"/>
    </row>
    <row r="30" spans="2:21" ht="18">
      <c r="B30" s="607"/>
      <c r="C30" s="607"/>
      <c r="D30" s="607"/>
      <c r="E30" s="607"/>
      <c r="F30" s="607"/>
      <c r="G30" s="607"/>
      <c r="H30" s="607"/>
      <c r="I30" s="607"/>
      <c r="J30" s="607"/>
      <c r="K30" s="607"/>
      <c r="L30" s="607"/>
      <c r="M30" s="607"/>
      <c r="N30" s="607"/>
      <c r="O30" s="607"/>
      <c r="P30" s="607"/>
      <c r="Q30" s="607"/>
      <c r="R30" s="607"/>
      <c r="S30" s="607"/>
      <c r="T30" s="607"/>
      <c r="U30" s="607"/>
    </row>
    <row r="31" spans="2:21" ht="18.75">
      <c r="B31" s="1377" t="str">
        <f>'Thong tin'!B5</f>
        <v>Nguyễn Thị Thảo</v>
      </c>
      <c r="C31" s="1377"/>
      <c r="D31" s="1377"/>
      <c r="E31" s="1377"/>
      <c r="F31" s="1377"/>
      <c r="G31" s="1377"/>
      <c r="H31" s="612"/>
      <c r="I31" s="577"/>
      <c r="J31" s="577"/>
      <c r="K31" s="577"/>
      <c r="L31" s="577"/>
      <c r="M31" s="577"/>
      <c r="N31" s="1378" t="str">
        <f>'Thong tin'!B6</f>
        <v>Nguyễn Văn Triệu</v>
      </c>
      <c r="O31" s="1378"/>
      <c r="P31" s="1378"/>
      <c r="Q31" s="1378"/>
      <c r="R31" s="1378"/>
      <c r="S31" s="1378"/>
      <c r="T31" s="1378"/>
      <c r="U31" s="1378"/>
    </row>
    <row r="32" ht="12.75" hidden="1"/>
    <row r="33" spans="1:20" ht="13.5" hidden="1">
      <c r="A33" s="613" t="s">
        <v>225</v>
      </c>
      <c r="O33" s="1372"/>
      <c r="P33" s="1372"/>
      <c r="Q33" s="1372"/>
      <c r="R33" s="1372"/>
      <c r="S33" s="1372"/>
      <c r="T33" s="1372"/>
    </row>
    <row r="34" spans="2:14" ht="12.75" customHeight="1" hidden="1">
      <c r="B34" s="1373" t="s">
        <v>639</v>
      </c>
      <c r="C34" s="1373"/>
      <c r="D34" s="1373"/>
      <c r="E34" s="1373"/>
      <c r="F34" s="1373"/>
      <c r="G34" s="1373"/>
      <c r="H34" s="1373"/>
      <c r="I34" s="1373"/>
      <c r="J34" s="1373"/>
      <c r="K34" s="1373"/>
      <c r="L34" s="614"/>
      <c r="M34" s="614"/>
      <c r="N34" s="614"/>
    </row>
    <row r="35" spans="1:14" ht="12.75" customHeight="1" hidden="1">
      <c r="A35" s="614"/>
      <c r="B35" s="615" t="s">
        <v>640</v>
      </c>
      <c r="C35" s="614"/>
      <c r="D35" s="614"/>
      <c r="E35" s="614"/>
      <c r="F35" s="614"/>
      <c r="G35" s="614"/>
      <c r="H35" s="614"/>
      <c r="I35" s="614"/>
      <c r="J35" s="614"/>
      <c r="K35" s="614"/>
      <c r="L35" s="614"/>
      <c r="M35" s="614"/>
      <c r="N35" s="614"/>
    </row>
    <row r="36" spans="2:14" ht="12.75" customHeight="1" hidden="1">
      <c r="B36" s="616" t="s">
        <v>641</v>
      </c>
      <c r="C36" s="578"/>
      <c r="D36" s="578"/>
      <c r="E36" s="578"/>
      <c r="F36" s="578"/>
      <c r="G36" s="578"/>
      <c r="H36" s="578"/>
      <c r="I36" s="578"/>
      <c r="J36" s="578"/>
      <c r="K36" s="578"/>
      <c r="L36" s="578"/>
      <c r="M36" s="578"/>
      <c r="N36" s="578"/>
    </row>
  </sheetData>
  <sheetProtection sheet="1"/>
  <mergeCells count="44">
    <mergeCell ref="O33:T33"/>
    <mergeCell ref="B34:K34"/>
    <mergeCell ref="B27:F27"/>
    <mergeCell ref="N27:U27"/>
    <mergeCell ref="B28:F28"/>
    <mergeCell ref="P28:S28"/>
    <mergeCell ref="B31:G31"/>
    <mergeCell ref="N31:U31"/>
    <mergeCell ref="G8:H8"/>
    <mergeCell ref="A11:B11"/>
    <mergeCell ref="B25:G25"/>
    <mergeCell ref="N25:U25"/>
    <mergeCell ref="D8:E8"/>
    <mergeCell ref="F8:F9"/>
    <mergeCell ref="R7:R9"/>
    <mergeCell ref="S7:S9"/>
    <mergeCell ref="B26:F26"/>
    <mergeCell ref="N26:U26"/>
    <mergeCell ref="T7:T9"/>
    <mergeCell ref="U7:U9"/>
    <mergeCell ref="A5:B9"/>
    <mergeCell ref="C5:E7"/>
    <mergeCell ref="J8:K8"/>
    <mergeCell ref="L8:L9"/>
    <mergeCell ref="M8:O8"/>
    <mergeCell ref="C8:C9"/>
    <mergeCell ref="P5:U5"/>
    <mergeCell ref="F6:H7"/>
    <mergeCell ref="I6:O6"/>
    <mergeCell ref="P6:P9"/>
    <mergeCell ref="Q6:U6"/>
    <mergeCell ref="I7:K7"/>
    <mergeCell ref="L7:O7"/>
    <mergeCell ref="Q7:Q9"/>
    <mergeCell ref="F5:O5"/>
    <mergeCell ref="I8:I9"/>
    <mergeCell ref="P1:U1"/>
    <mergeCell ref="A2:E2"/>
    <mergeCell ref="P2:U2"/>
    <mergeCell ref="D4:O4"/>
    <mergeCell ref="A3:E3"/>
    <mergeCell ref="F3:N3"/>
    <mergeCell ref="A1:D1"/>
    <mergeCell ref="F1:N2"/>
  </mergeCells>
  <printOptions/>
  <pageMargins left="0.45" right="0.2" top="0.2" bottom="0.2" header="0.3" footer="0.3"/>
  <pageSetup horizontalDpi="600" verticalDpi="600" orientation="landscape" paperSize="9" scale="90" r:id="rId3"/>
  <legacyDrawing r:id="rId2"/>
</worksheet>
</file>

<file path=xl/worksheets/sheet28.xml><?xml version="1.0" encoding="utf-8"?>
<worksheet xmlns="http://schemas.openxmlformats.org/spreadsheetml/2006/main" xmlns:r="http://schemas.openxmlformats.org/officeDocument/2006/relationships">
  <sheetPr>
    <tabColor indexed="14"/>
  </sheetPr>
  <dimension ref="A1:L32"/>
  <sheetViews>
    <sheetView zoomScaleSheetLayoutView="100" zoomScalePageLayoutView="0" workbookViewId="0" topLeftCell="A1">
      <selection activeCell="J19" sqref="J19"/>
    </sheetView>
  </sheetViews>
  <sheetFormatPr defaultColWidth="9.00390625" defaultRowHeight="15.75"/>
  <cols>
    <col min="1" max="1" width="4.25390625" style="589" customWidth="1"/>
    <col min="2" max="2" width="27.875" style="589" customWidth="1"/>
    <col min="3" max="3" width="12.25390625" style="589" customWidth="1"/>
    <col min="4" max="5" width="11.00390625" style="589" customWidth="1"/>
    <col min="6" max="6" width="12.75390625" style="589" customWidth="1"/>
    <col min="7" max="7" width="11.50390625" style="589" customWidth="1"/>
    <col min="8" max="8" width="11.00390625" style="589" customWidth="1"/>
    <col min="9" max="9" width="11.875" style="589" customWidth="1"/>
    <col min="10" max="10" width="13.875" style="589" customWidth="1"/>
    <col min="11" max="16384" width="9.00390625" style="589" customWidth="1"/>
  </cols>
  <sheetData>
    <row r="1" spans="1:10" ht="16.5" customHeight="1">
      <c r="A1" s="1388" t="s">
        <v>642</v>
      </c>
      <c r="B1" s="1388"/>
      <c r="C1" s="1380" t="s">
        <v>643</v>
      </c>
      <c r="D1" s="1380"/>
      <c r="E1" s="1380"/>
      <c r="F1" s="1380"/>
      <c r="G1" s="1380"/>
      <c r="H1" s="1380"/>
      <c r="I1" s="1383" t="s">
        <v>659</v>
      </c>
      <c r="J1" s="1358"/>
    </row>
    <row r="2" spans="1:10" ht="15" customHeight="1">
      <c r="A2" s="656" t="s">
        <v>343</v>
      </c>
      <c r="B2" s="656"/>
      <c r="C2" s="1380"/>
      <c r="D2" s="1380"/>
      <c r="E2" s="1380"/>
      <c r="F2" s="1380"/>
      <c r="G2" s="1380"/>
      <c r="H2" s="1380"/>
      <c r="I2" s="619" t="str">
        <f>'Thong tin'!B4</f>
        <v>CTHADS tỉnh Bình Phước</v>
      </c>
      <c r="J2" s="619"/>
    </row>
    <row r="3" spans="1:10" ht="15" customHeight="1">
      <c r="A3" s="656" t="s">
        <v>731</v>
      </c>
      <c r="B3" s="656"/>
      <c r="C3" s="1384" t="str">
        <f>'Thong tin'!B3</f>
        <v>9 tháng / năm 2018</v>
      </c>
      <c r="D3" s="1385"/>
      <c r="E3" s="1385"/>
      <c r="F3" s="1385"/>
      <c r="G3" s="1385"/>
      <c r="H3" s="1385"/>
      <c r="I3" s="1379" t="s">
        <v>644</v>
      </c>
      <c r="J3" s="1379"/>
    </row>
    <row r="4" spans="1:9" ht="15" customHeight="1">
      <c r="A4" s="656" t="s">
        <v>732</v>
      </c>
      <c r="B4" s="656"/>
      <c r="C4" s="1381"/>
      <c r="D4" s="1381"/>
      <c r="E4" s="1381"/>
      <c r="F4" s="1381"/>
      <c r="G4" s="1381"/>
      <c r="H4" s="1381"/>
      <c r="I4" s="619" t="s">
        <v>411</v>
      </c>
    </row>
    <row r="5" spans="1:10" ht="15" customHeight="1" thickBot="1">
      <c r="A5" s="1391"/>
      <c r="B5" s="1391"/>
      <c r="C5" s="620"/>
      <c r="D5" s="620"/>
      <c r="E5" s="620"/>
      <c r="F5" s="620"/>
      <c r="G5" s="620"/>
      <c r="H5" s="621"/>
      <c r="I5" s="1390" t="s">
        <v>645</v>
      </c>
      <c r="J5" s="1390"/>
    </row>
    <row r="6" spans="1:10" ht="30" customHeight="1" thickTop="1">
      <c r="A6" s="1395" t="s">
        <v>72</v>
      </c>
      <c r="B6" s="1396"/>
      <c r="C6" s="1389" t="s">
        <v>646</v>
      </c>
      <c r="D6" s="1389"/>
      <c r="E6" s="1389"/>
      <c r="F6" s="1389" t="s">
        <v>647</v>
      </c>
      <c r="G6" s="1389"/>
      <c r="H6" s="1389"/>
      <c r="I6" s="1389"/>
      <c r="J6" s="1393" t="s">
        <v>648</v>
      </c>
    </row>
    <row r="7" spans="1:10" ht="24" customHeight="1">
      <c r="A7" s="1397"/>
      <c r="B7" s="1398"/>
      <c r="C7" s="1386" t="s">
        <v>226</v>
      </c>
      <c r="D7" s="1386" t="s">
        <v>7</v>
      </c>
      <c r="E7" s="1386"/>
      <c r="F7" s="1386" t="s">
        <v>649</v>
      </c>
      <c r="G7" s="1386"/>
      <c r="H7" s="1386"/>
      <c r="I7" s="1386" t="s">
        <v>650</v>
      </c>
      <c r="J7" s="1394"/>
    </row>
    <row r="8" spans="1:10" ht="24" customHeight="1">
      <c r="A8" s="1397"/>
      <c r="B8" s="1398"/>
      <c r="C8" s="1386"/>
      <c r="D8" s="1386" t="s">
        <v>651</v>
      </c>
      <c r="E8" s="1386" t="s">
        <v>652</v>
      </c>
      <c r="F8" s="1386" t="s">
        <v>37</v>
      </c>
      <c r="G8" s="1386" t="s">
        <v>7</v>
      </c>
      <c r="H8" s="1386"/>
      <c r="I8" s="1386"/>
      <c r="J8" s="1394"/>
    </row>
    <row r="9" spans="1:10" ht="45.75" customHeight="1">
      <c r="A9" s="1397"/>
      <c r="B9" s="1398"/>
      <c r="C9" s="1386"/>
      <c r="D9" s="1387"/>
      <c r="E9" s="1386"/>
      <c r="F9" s="1386"/>
      <c r="G9" s="622" t="s">
        <v>653</v>
      </c>
      <c r="H9" s="622" t="s">
        <v>654</v>
      </c>
      <c r="I9" s="1386"/>
      <c r="J9" s="1394"/>
    </row>
    <row r="10" spans="1:10" ht="14.25" customHeight="1">
      <c r="A10" s="1399" t="s">
        <v>655</v>
      </c>
      <c r="B10" s="1400"/>
      <c r="C10" s="623">
        <v>1</v>
      </c>
      <c r="D10" s="623">
        <v>2</v>
      </c>
      <c r="E10" s="623">
        <v>3</v>
      </c>
      <c r="F10" s="623">
        <v>4</v>
      </c>
      <c r="G10" s="623">
        <v>5</v>
      </c>
      <c r="H10" s="623">
        <v>6</v>
      </c>
      <c r="I10" s="623">
        <v>7</v>
      </c>
      <c r="J10" s="624">
        <v>8</v>
      </c>
    </row>
    <row r="11" spans="1:10" s="596" customFormat="1" ht="17.25" customHeight="1">
      <c r="A11" s="1345" t="s">
        <v>38</v>
      </c>
      <c r="B11" s="1346"/>
      <c r="C11" s="657">
        <f>C12+C13</f>
        <v>0</v>
      </c>
      <c r="D11" s="657">
        <f aca="true" t="shared" si="0" ref="D11:J11">D12+D13</f>
        <v>0</v>
      </c>
      <c r="E11" s="657">
        <f t="shared" si="0"/>
        <v>0</v>
      </c>
      <c r="F11" s="657">
        <f t="shared" si="0"/>
        <v>0</v>
      </c>
      <c r="G11" s="657">
        <f t="shared" si="0"/>
        <v>0</v>
      </c>
      <c r="H11" s="657">
        <f t="shared" si="0"/>
        <v>0</v>
      </c>
      <c r="I11" s="657">
        <f t="shared" si="0"/>
        <v>0</v>
      </c>
      <c r="J11" s="657">
        <f t="shared" si="0"/>
        <v>0</v>
      </c>
    </row>
    <row r="12" spans="1:10" s="596" customFormat="1" ht="17.25" customHeight="1">
      <c r="A12" s="658" t="s">
        <v>0</v>
      </c>
      <c r="B12" s="658" t="s">
        <v>98</v>
      </c>
      <c r="C12" s="664">
        <f>D12+E12</f>
        <v>0</v>
      </c>
      <c r="D12" s="665"/>
      <c r="E12" s="665"/>
      <c r="F12" s="664">
        <f>G12+H12</f>
        <v>0</v>
      </c>
      <c r="G12" s="665"/>
      <c r="H12" s="665"/>
      <c r="I12" s="665"/>
      <c r="J12" s="665"/>
    </row>
    <row r="13" spans="1:10" s="596" customFormat="1" ht="17.25" customHeight="1">
      <c r="A13" s="658" t="s">
        <v>1</v>
      </c>
      <c r="B13" s="658" t="s">
        <v>19</v>
      </c>
      <c r="C13" s="664">
        <f>SUM(C14:C24)</f>
        <v>0</v>
      </c>
      <c r="D13" s="664">
        <f aca="true" t="shared" si="1" ref="D13:J13">SUM(D14:D24)</f>
        <v>0</v>
      </c>
      <c r="E13" s="664">
        <f t="shared" si="1"/>
        <v>0</v>
      </c>
      <c r="F13" s="664">
        <f t="shared" si="1"/>
        <v>0</v>
      </c>
      <c r="G13" s="664">
        <f t="shared" si="1"/>
        <v>0</v>
      </c>
      <c r="H13" s="664">
        <f t="shared" si="1"/>
        <v>0</v>
      </c>
      <c r="I13" s="664">
        <f t="shared" si="1"/>
        <v>0</v>
      </c>
      <c r="J13" s="664">
        <f t="shared" si="1"/>
        <v>0</v>
      </c>
    </row>
    <row r="14" spans="1:10" s="596" customFormat="1" ht="17.25" customHeight="1">
      <c r="A14" s="654">
        <v>1</v>
      </c>
      <c r="B14" s="654" t="s">
        <v>720</v>
      </c>
      <c r="C14" s="664">
        <f aca="true" t="shared" si="2" ref="C14:C24">D14+E14</f>
        <v>0</v>
      </c>
      <c r="D14" s="665"/>
      <c r="E14" s="665"/>
      <c r="F14" s="664">
        <f aca="true" t="shared" si="3" ref="F14:F24">G14+H14</f>
        <v>0</v>
      </c>
      <c r="G14" s="665"/>
      <c r="H14" s="665"/>
      <c r="I14" s="665"/>
      <c r="J14" s="665"/>
    </row>
    <row r="15" spans="1:10" s="596" customFormat="1" ht="17.25" customHeight="1">
      <c r="A15" s="654">
        <v>2</v>
      </c>
      <c r="B15" s="654" t="s">
        <v>721</v>
      </c>
      <c r="C15" s="664">
        <f t="shared" si="2"/>
        <v>0</v>
      </c>
      <c r="D15" s="665"/>
      <c r="E15" s="665"/>
      <c r="F15" s="664">
        <f t="shared" si="3"/>
        <v>0</v>
      </c>
      <c r="G15" s="665"/>
      <c r="H15" s="665"/>
      <c r="I15" s="665"/>
      <c r="J15" s="665"/>
    </row>
    <row r="16" spans="1:10" s="596" customFormat="1" ht="17.25" customHeight="1">
      <c r="A16" s="654">
        <v>3</v>
      </c>
      <c r="B16" s="654" t="s">
        <v>722</v>
      </c>
      <c r="C16" s="664">
        <f t="shared" si="2"/>
        <v>0</v>
      </c>
      <c r="D16" s="665"/>
      <c r="E16" s="665"/>
      <c r="F16" s="664">
        <f t="shared" si="3"/>
        <v>0</v>
      </c>
      <c r="G16" s="665"/>
      <c r="H16" s="665"/>
      <c r="I16" s="665"/>
      <c r="J16" s="665"/>
    </row>
    <row r="17" spans="1:10" s="596" customFormat="1" ht="17.25" customHeight="1">
      <c r="A17" s="654">
        <v>4</v>
      </c>
      <c r="B17" s="654" t="s">
        <v>723</v>
      </c>
      <c r="C17" s="664">
        <f t="shared" si="2"/>
        <v>0</v>
      </c>
      <c r="D17" s="665"/>
      <c r="E17" s="665"/>
      <c r="F17" s="664">
        <f t="shared" si="3"/>
        <v>0</v>
      </c>
      <c r="G17" s="665"/>
      <c r="H17" s="665"/>
      <c r="I17" s="665"/>
      <c r="J17" s="665"/>
    </row>
    <row r="18" spans="1:10" s="596" customFormat="1" ht="17.25" customHeight="1">
      <c r="A18" s="654">
        <v>5</v>
      </c>
      <c r="B18" s="654" t="s">
        <v>724</v>
      </c>
      <c r="C18" s="664">
        <f t="shared" si="2"/>
        <v>0</v>
      </c>
      <c r="D18" s="665"/>
      <c r="E18" s="665"/>
      <c r="F18" s="664">
        <f t="shared" si="3"/>
        <v>0</v>
      </c>
      <c r="G18" s="665"/>
      <c r="H18" s="665"/>
      <c r="I18" s="665"/>
      <c r="J18" s="665"/>
    </row>
    <row r="19" spans="1:10" s="596" customFormat="1" ht="17.25" customHeight="1">
      <c r="A19" s="654">
        <v>6</v>
      </c>
      <c r="B19" s="654" t="s">
        <v>725</v>
      </c>
      <c r="C19" s="664">
        <f t="shared" si="2"/>
        <v>0</v>
      </c>
      <c r="D19" s="665"/>
      <c r="E19" s="665"/>
      <c r="F19" s="664">
        <f t="shared" si="3"/>
        <v>0</v>
      </c>
      <c r="G19" s="665"/>
      <c r="H19" s="665"/>
      <c r="I19" s="665"/>
      <c r="J19" s="665"/>
    </row>
    <row r="20" spans="1:10" s="596" customFormat="1" ht="17.25" customHeight="1">
      <c r="A20" s="654">
        <v>7</v>
      </c>
      <c r="B20" s="654" t="s">
        <v>726</v>
      </c>
      <c r="C20" s="664">
        <f t="shared" si="2"/>
        <v>0</v>
      </c>
      <c r="D20" s="665"/>
      <c r="E20" s="665"/>
      <c r="F20" s="664">
        <f t="shared" si="3"/>
        <v>0</v>
      </c>
      <c r="G20" s="665"/>
      <c r="H20" s="665"/>
      <c r="I20" s="665"/>
      <c r="J20" s="665"/>
    </row>
    <row r="21" spans="1:10" s="596" customFormat="1" ht="17.25" customHeight="1">
      <c r="A21" s="654">
        <v>8</v>
      </c>
      <c r="B21" s="654" t="s">
        <v>727</v>
      </c>
      <c r="C21" s="664">
        <f t="shared" si="2"/>
        <v>0</v>
      </c>
      <c r="D21" s="665"/>
      <c r="E21" s="665"/>
      <c r="F21" s="664">
        <f t="shared" si="3"/>
        <v>0</v>
      </c>
      <c r="G21" s="665"/>
      <c r="H21" s="665"/>
      <c r="I21" s="665"/>
      <c r="J21" s="665"/>
    </row>
    <row r="22" spans="1:10" s="596" customFormat="1" ht="17.25" customHeight="1">
      <c r="A22" s="654">
        <v>9</v>
      </c>
      <c r="B22" s="654" t="s">
        <v>728</v>
      </c>
      <c r="C22" s="664">
        <f t="shared" si="2"/>
        <v>0</v>
      </c>
      <c r="D22" s="665"/>
      <c r="E22" s="665"/>
      <c r="F22" s="664">
        <f t="shared" si="3"/>
        <v>0</v>
      </c>
      <c r="G22" s="665"/>
      <c r="H22" s="665"/>
      <c r="I22" s="665"/>
      <c r="J22" s="665"/>
    </row>
    <row r="23" spans="1:10" s="596" customFormat="1" ht="17.25" customHeight="1">
      <c r="A23" s="654">
        <v>10</v>
      </c>
      <c r="B23" s="654" t="s">
        <v>729</v>
      </c>
      <c r="C23" s="664">
        <f>D23+E23</f>
        <v>0</v>
      </c>
      <c r="D23" s="665"/>
      <c r="E23" s="665"/>
      <c r="F23" s="664">
        <f>G23+H23</f>
        <v>0</v>
      </c>
      <c r="G23" s="665"/>
      <c r="H23" s="665"/>
      <c r="I23" s="665"/>
      <c r="J23" s="665"/>
    </row>
    <row r="24" spans="1:12" s="596" customFormat="1" ht="18" customHeight="1">
      <c r="A24" s="654">
        <v>11</v>
      </c>
      <c r="B24" s="654" t="s">
        <v>730</v>
      </c>
      <c r="C24" s="664">
        <f t="shared" si="2"/>
        <v>0</v>
      </c>
      <c r="D24" s="665"/>
      <c r="E24" s="665"/>
      <c r="F24" s="664">
        <f t="shared" si="3"/>
        <v>0</v>
      </c>
      <c r="G24" s="665"/>
      <c r="H24" s="665"/>
      <c r="I24" s="665"/>
      <c r="J24" s="665"/>
      <c r="L24" s="618"/>
    </row>
    <row r="25" spans="1:10" s="596" customFormat="1" ht="18" customHeight="1">
      <c r="A25" s="625"/>
      <c r="B25" s="636"/>
      <c r="C25" s="637"/>
      <c r="D25" s="637"/>
      <c r="E25" s="637"/>
      <c r="F25" s="637"/>
      <c r="G25" s="638"/>
      <c r="H25" s="639"/>
      <c r="I25" s="639"/>
      <c r="J25" s="640"/>
    </row>
    <row r="26" spans="1:10" ht="18" customHeight="1">
      <c r="A26" s="602"/>
      <c r="B26" s="1340"/>
      <c r="C26" s="1340"/>
      <c r="D26" s="635"/>
      <c r="E26" s="635"/>
      <c r="F26" s="635"/>
      <c r="G26" s="1392" t="str">
        <f>'Thong tin'!B8</f>
        <v>Bình Phước, ngày 05 tháng 7 năm 2018</v>
      </c>
      <c r="H26" s="1392"/>
      <c r="I26" s="1392"/>
      <c r="J26" s="1392"/>
    </row>
    <row r="27" spans="1:10" ht="18.75" customHeight="1">
      <c r="A27" s="602"/>
      <c r="B27" s="1336" t="s">
        <v>4</v>
      </c>
      <c r="C27" s="1336"/>
      <c r="D27" s="635"/>
      <c r="E27" s="635"/>
      <c r="F27" s="635"/>
      <c r="G27" s="1339" t="str">
        <f>'Thong tin'!B7</f>
        <v>CỤC TRƯỞNG</v>
      </c>
      <c r="H27" s="1339"/>
      <c r="I27" s="1339"/>
      <c r="J27" s="1339"/>
    </row>
    <row r="28" spans="1:10" ht="18.75" customHeight="1">
      <c r="A28" s="602"/>
      <c r="B28" s="608"/>
      <c r="C28" s="608"/>
      <c r="D28" s="635"/>
      <c r="E28" s="635"/>
      <c r="F28" s="635"/>
      <c r="G28" s="609"/>
      <c r="H28" s="609"/>
      <c r="I28" s="609"/>
      <c r="J28" s="609"/>
    </row>
    <row r="29" spans="1:10" ht="18.75" customHeight="1">
      <c r="A29" s="602"/>
      <c r="B29" s="608"/>
      <c r="C29" s="608"/>
      <c r="D29" s="635"/>
      <c r="E29" s="635"/>
      <c r="F29" s="635"/>
      <c r="G29" s="609"/>
      <c r="H29" s="609"/>
      <c r="I29" s="609"/>
      <c r="J29" s="609"/>
    </row>
    <row r="30" spans="1:10" ht="18.75" customHeight="1">
      <c r="A30" s="602"/>
      <c r="B30" s="608"/>
      <c r="C30" s="608"/>
      <c r="D30" s="635"/>
      <c r="E30" s="635"/>
      <c r="F30" s="635"/>
      <c r="G30" s="609"/>
      <c r="H30" s="609"/>
      <c r="I30" s="609"/>
      <c r="J30" s="609"/>
    </row>
    <row r="31" spans="2:10" ht="18.75">
      <c r="B31" s="1382"/>
      <c r="C31" s="1382"/>
      <c r="D31" s="629"/>
      <c r="E31" s="629"/>
      <c r="F31" s="629"/>
      <c r="G31" s="1339"/>
      <c r="H31" s="1339"/>
      <c r="I31" s="1339"/>
      <c r="J31" s="1339"/>
    </row>
    <row r="32" spans="2:10" ht="18.75">
      <c r="B32" s="1378" t="str">
        <f>'Thong tin'!B5</f>
        <v>Nguyễn Thị Thảo</v>
      </c>
      <c r="C32" s="1378"/>
      <c r="D32" s="634"/>
      <c r="E32" s="634"/>
      <c r="F32" s="634"/>
      <c r="G32" s="1378" t="str">
        <f>'Thong tin'!B6</f>
        <v>Nguyễn Văn Triệu</v>
      </c>
      <c r="H32" s="1378"/>
      <c r="I32" s="1378"/>
      <c r="J32" s="1378"/>
    </row>
  </sheetData>
  <sheetProtection sheet="1"/>
  <mergeCells count="30">
    <mergeCell ref="G26:J26"/>
    <mergeCell ref="B27:C27"/>
    <mergeCell ref="G27:J27"/>
    <mergeCell ref="J6:J9"/>
    <mergeCell ref="D7:E7"/>
    <mergeCell ref="C7:C9"/>
    <mergeCell ref="C6:E6"/>
    <mergeCell ref="A6:B9"/>
    <mergeCell ref="A10:B10"/>
    <mergeCell ref="B26:C26"/>
    <mergeCell ref="D8:D9"/>
    <mergeCell ref="E8:E9"/>
    <mergeCell ref="F8:F9"/>
    <mergeCell ref="A1:B1"/>
    <mergeCell ref="F6:I6"/>
    <mergeCell ref="I5:J5"/>
    <mergeCell ref="I7:I9"/>
    <mergeCell ref="G8:H8"/>
    <mergeCell ref="A5:B5"/>
    <mergeCell ref="F7:H7"/>
    <mergeCell ref="I3:J3"/>
    <mergeCell ref="C1:H2"/>
    <mergeCell ref="C4:H4"/>
    <mergeCell ref="B32:C32"/>
    <mergeCell ref="G32:J32"/>
    <mergeCell ref="B31:C31"/>
    <mergeCell ref="G31:J31"/>
    <mergeCell ref="A11:B11"/>
    <mergeCell ref="I1:J1"/>
    <mergeCell ref="C3:H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904" t="s">
        <v>28</v>
      </c>
      <c r="B1" s="904"/>
      <c r="C1" s="107"/>
      <c r="D1" s="911" t="s">
        <v>458</v>
      </c>
      <c r="E1" s="911"/>
      <c r="F1" s="911"/>
      <c r="G1" s="911"/>
      <c r="H1" s="911"/>
      <c r="I1" s="911"/>
      <c r="J1" s="911"/>
      <c r="K1" s="911"/>
      <c r="L1" s="911"/>
      <c r="M1" s="927" t="s">
        <v>399</v>
      </c>
      <c r="N1" s="928"/>
      <c r="O1" s="928"/>
      <c r="P1" s="928"/>
    </row>
    <row r="2" spans="1:16" s="51" customFormat="1" ht="34.5" customHeight="1">
      <c r="A2" s="910" t="s">
        <v>400</v>
      </c>
      <c r="B2" s="910"/>
      <c r="C2" s="910"/>
      <c r="D2" s="911"/>
      <c r="E2" s="911"/>
      <c r="F2" s="911"/>
      <c r="G2" s="911"/>
      <c r="H2" s="911"/>
      <c r="I2" s="911"/>
      <c r="J2" s="911"/>
      <c r="K2" s="911"/>
      <c r="L2" s="911"/>
      <c r="M2" s="929" t="s">
        <v>459</v>
      </c>
      <c r="N2" s="930"/>
      <c r="O2" s="930"/>
      <c r="P2" s="930"/>
    </row>
    <row r="3" spans="1:16" s="51" customFormat="1" ht="19.5" customHeight="1">
      <c r="A3" s="909" t="s">
        <v>401</v>
      </c>
      <c r="B3" s="909"/>
      <c r="C3" s="909"/>
      <c r="D3" s="911"/>
      <c r="E3" s="911"/>
      <c r="F3" s="911"/>
      <c r="G3" s="911"/>
      <c r="H3" s="911"/>
      <c r="I3" s="911"/>
      <c r="J3" s="911"/>
      <c r="K3" s="911"/>
      <c r="L3" s="911"/>
      <c r="M3" s="929" t="s">
        <v>402</v>
      </c>
      <c r="N3" s="930"/>
      <c r="O3" s="930"/>
      <c r="P3" s="930"/>
    </row>
    <row r="4" spans="1:16" s="112" customFormat="1" ht="18.75" customHeight="1">
      <c r="A4" s="108"/>
      <c r="B4" s="108"/>
      <c r="C4" s="109"/>
      <c r="D4" s="870"/>
      <c r="E4" s="870"/>
      <c r="F4" s="870"/>
      <c r="G4" s="870"/>
      <c r="H4" s="870"/>
      <c r="I4" s="870"/>
      <c r="J4" s="870"/>
      <c r="K4" s="870"/>
      <c r="L4" s="870"/>
      <c r="M4" s="110" t="s">
        <v>403</v>
      </c>
      <c r="N4" s="111"/>
      <c r="O4" s="111"/>
      <c r="P4" s="111"/>
    </row>
    <row r="5" spans="1:16" ht="49.5" customHeight="1">
      <c r="A5" s="917" t="s">
        <v>72</v>
      </c>
      <c r="B5" s="918"/>
      <c r="C5" s="906" t="s">
        <v>100</v>
      </c>
      <c r="D5" s="907"/>
      <c r="E5" s="907"/>
      <c r="F5" s="907"/>
      <c r="G5" s="907"/>
      <c r="H5" s="907"/>
      <c r="I5" s="907"/>
      <c r="J5" s="907"/>
      <c r="K5" s="905" t="s">
        <v>99</v>
      </c>
      <c r="L5" s="905"/>
      <c r="M5" s="905"/>
      <c r="N5" s="905"/>
      <c r="O5" s="905"/>
      <c r="P5" s="905"/>
    </row>
    <row r="6" spans="1:16" ht="20.25" customHeight="1">
      <c r="A6" s="919"/>
      <c r="B6" s="920"/>
      <c r="C6" s="906" t="s">
        <v>3</v>
      </c>
      <c r="D6" s="907"/>
      <c r="E6" s="907"/>
      <c r="F6" s="908"/>
      <c r="G6" s="905" t="s">
        <v>10</v>
      </c>
      <c r="H6" s="905"/>
      <c r="I6" s="905"/>
      <c r="J6" s="905"/>
      <c r="K6" s="931" t="s">
        <v>3</v>
      </c>
      <c r="L6" s="931"/>
      <c r="M6" s="931"/>
      <c r="N6" s="912" t="s">
        <v>10</v>
      </c>
      <c r="O6" s="912"/>
      <c r="P6" s="912"/>
    </row>
    <row r="7" spans="1:16" ht="52.5" customHeight="1">
      <c r="A7" s="919"/>
      <c r="B7" s="920"/>
      <c r="C7" s="923" t="s">
        <v>404</v>
      </c>
      <c r="D7" s="907" t="s">
        <v>96</v>
      </c>
      <c r="E7" s="907"/>
      <c r="F7" s="908"/>
      <c r="G7" s="905" t="s">
        <v>405</v>
      </c>
      <c r="H7" s="905" t="s">
        <v>96</v>
      </c>
      <c r="I7" s="905"/>
      <c r="J7" s="905"/>
      <c r="K7" s="905" t="s">
        <v>39</v>
      </c>
      <c r="L7" s="905" t="s">
        <v>97</v>
      </c>
      <c r="M7" s="905"/>
      <c r="N7" s="905" t="s">
        <v>80</v>
      </c>
      <c r="O7" s="905" t="s">
        <v>97</v>
      </c>
      <c r="P7" s="905"/>
    </row>
    <row r="8" spans="1:16" ht="15.75" customHeight="1">
      <c r="A8" s="919"/>
      <c r="B8" s="920"/>
      <c r="C8" s="923"/>
      <c r="D8" s="905" t="s">
        <v>44</v>
      </c>
      <c r="E8" s="905" t="s">
        <v>45</v>
      </c>
      <c r="F8" s="905" t="s">
        <v>48</v>
      </c>
      <c r="G8" s="905"/>
      <c r="H8" s="905" t="s">
        <v>44</v>
      </c>
      <c r="I8" s="905" t="s">
        <v>45</v>
      </c>
      <c r="J8" s="905" t="s">
        <v>48</v>
      </c>
      <c r="K8" s="905"/>
      <c r="L8" s="905" t="s">
        <v>16</v>
      </c>
      <c r="M8" s="905" t="s">
        <v>15</v>
      </c>
      <c r="N8" s="905"/>
      <c r="O8" s="905" t="s">
        <v>16</v>
      </c>
      <c r="P8" s="905" t="s">
        <v>15</v>
      </c>
    </row>
    <row r="9" spans="1:16" ht="44.25" customHeight="1">
      <c r="A9" s="921"/>
      <c r="B9" s="922"/>
      <c r="C9" s="924"/>
      <c r="D9" s="905"/>
      <c r="E9" s="905"/>
      <c r="F9" s="905"/>
      <c r="G9" s="905"/>
      <c r="H9" s="905"/>
      <c r="I9" s="905"/>
      <c r="J9" s="905"/>
      <c r="K9" s="905"/>
      <c r="L9" s="905"/>
      <c r="M9" s="905"/>
      <c r="N9" s="905"/>
      <c r="O9" s="905"/>
      <c r="P9" s="905"/>
    </row>
    <row r="10" spans="1:16" ht="15" customHeight="1">
      <c r="A10" s="915" t="s">
        <v>6</v>
      </c>
      <c r="B10" s="916"/>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925" t="s">
        <v>406</v>
      </c>
      <c r="B11" s="926"/>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902" t="s">
        <v>407</v>
      </c>
      <c r="B12" s="903"/>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913" t="s">
        <v>41</v>
      </c>
      <c r="B13" s="914"/>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375</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376</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408</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378</v>
      </c>
    </row>
    <row r="18" spans="1:16" s="51" customFormat="1" ht="15" customHeight="1">
      <c r="A18" s="125" t="s">
        <v>58</v>
      </c>
      <c r="B18" s="126" t="s">
        <v>379</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380</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381</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382</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383</v>
      </c>
      <c r="AK21" s="51" t="s">
        <v>384</v>
      </c>
      <c r="AL21" s="51" t="s">
        <v>385</v>
      </c>
      <c r="AM21" s="122" t="s">
        <v>386</v>
      </c>
    </row>
    <row r="22" spans="1:39" s="51" customFormat="1" ht="15" customHeight="1">
      <c r="A22" s="125" t="s">
        <v>76</v>
      </c>
      <c r="B22" s="126" t="s">
        <v>387</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388</v>
      </c>
    </row>
    <row r="23" spans="1:16" s="51" customFormat="1" ht="15" customHeight="1">
      <c r="A23" s="125" t="s">
        <v>77</v>
      </c>
      <c r="B23" s="126" t="s">
        <v>389</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390</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383</v>
      </c>
    </row>
    <row r="25" spans="1:36" s="51" customFormat="1" ht="15" customHeight="1">
      <c r="A25" s="125" t="s">
        <v>101</v>
      </c>
      <c r="B25" s="126" t="s">
        <v>391</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392</v>
      </c>
    </row>
    <row r="26" spans="1:44" s="51" customFormat="1" ht="15" customHeight="1">
      <c r="A26" s="125" t="s">
        <v>102</v>
      </c>
      <c r="B26" s="126" t="s">
        <v>393</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937" t="s">
        <v>460</v>
      </c>
      <c r="C28" s="938"/>
      <c r="D28" s="938"/>
      <c r="E28" s="938"/>
      <c r="F28" s="132"/>
      <c r="G28" s="132"/>
      <c r="H28" s="132"/>
      <c r="I28" s="132"/>
      <c r="J28" s="132"/>
      <c r="K28" s="932" t="s">
        <v>461</v>
      </c>
      <c r="L28" s="932"/>
      <c r="M28" s="932"/>
      <c r="N28" s="932"/>
      <c r="O28" s="932"/>
      <c r="P28" s="932"/>
      <c r="AG28" s="82" t="s">
        <v>395</v>
      </c>
      <c r="AI28" s="122">
        <f>82/88</f>
        <v>0.9318181818181818</v>
      </c>
    </row>
    <row r="29" spans="2:16" ht="16.5">
      <c r="B29" s="938"/>
      <c r="C29" s="938"/>
      <c r="D29" s="938"/>
      <c r="E29" s="938"/>
      <c r="F29" s="132"/>
      <c r="G29" s="132"/>
      <c r="H29" s="132"/>
      <c r="I29" s="132"/>
      <c r="J29" s="132"/>
      <c r="K29" s="932"/>
      <c r="L29" s="932"/>
      <c r="M29" s="932"/>
      <c r="N29" s="932"/>
      <c r="O29" s="932"/>
      <c r="P29" s="932"/>
    </row>
    <row r="30" spans="2:16" ht="21" customHeight="1">
      <c r="B30" s="938"/>
      <c r="C30" s="938"/>
      <c r="D30" s="938"/>
      <c r="E30" s="938"/>
      <c r="F30" s="132"/>
      <c r="G30" s="132"/>
      <c r="H30" s="132"/>
      <c r="I30" s="132"/>
      <c r="J30" s="132"/>
      <c r="K30" s="932"/>
      <c r="L30" s="932"/>
      <c r="M30" s="932"/>
      <c r="N30" s="932"/>
      <c r="O30" s="932"/>
      <c r="P30" s="932"/>
    </row>
    <row r="32" spans="2:16" ht="16.5" customHeight="1">
      <c r="B32" s="940" t="s">
        <v>398</v>
      </c>
      <c r="C32" s="940"/>
      <c r="D32" s="940"/>
      <c r="E32" s="133"/>
      <c r="F32" s="133"/>
      <c r="G32" s="133"/>
      <c r="H32" s="133"/>
      <c r="I32" s="133"/>
      <c r="J32" s="133"/>
      <c r="K32" s="939" t="s">
        <v>462</v>
      </c>
      <c r="L32" s="939"/>
      <c r="M32" s="939"/>
      <c r="N32" s="939"/>
      <c r="O32" s="939"/>
      <c r="P32" s="939"/>
    </row>
    <row r="33" ht="12.75" customHeight="1"/>
    <row r="34" spans="2:5" ht="15.75">
      <c r="B34" s="134"/>
      <c r="C34" s="134"/>
      <c r="D34" s="134"/>
      <c r="E34" s="134"/>
    </row>
    <row r="35" ht="15.75" hidden="1"/>
    <row r="36" spans="2:16" ht="15.75">
      <c r="B36" s="935" t="s">
        <v>351</v>
      </c>
      <c r="C36" s="935"/>
      <c r="D36" s="935"/>
      <c r="E36" s="935"/>
      <c r="F36" s="135"/>
      <c r="G36" s="135"/>
      <c r="H36" s="135"/>
      <c r="I36" s="135"/>
      <c r="K36" s="936" t="s">
        <v>352</v>
      </c>
      <c r="L36" s="936"/>
      <c r="M36" s="936"/>
      <c r="N36" s="936"/>
      <c r="O36" s="936"/>
      <c r="P36" s="936"/>
    </row>
    <row r="39" ht="15.75">
      <c r="A39" s="137" t="s">
        <v>49</v>
      </c>
    </row>
    <row r="40" spans="1:6" ht="15.75">
      <c r="A40" s="138"/>
      <c r="B40" s="139" t="s">
        <v>59</v>
      </c>
      <c r="C40" s="139"/>
      <c r="D40" s="139"/>
      <c r="E40" s="139"/>
      <c r="F40" s="139"/>
    </row>
    <row r="41" spans="1:14" ht="15.75" customHeight="1">
      <c r="A41" s="140" t="s">
        <v>27</v>
      </c>
      <c r="B41" s="934" t="s">
        <v>63</v>
      </c>
      <c r="C41" s="934"/>
      <c r="D41" s="934"/>
      <c r="E41" s="934"/>
      <c r="F41" s="934"/>
      <c r="G41" s="140"/>
      <c r="H41" s="140"/>
      <c r="I41" s="140"/>
      <c r="J41" s="140"/>
      <c r="K41" s="140"/>
      <c r="L41" s="140"/>
      <c r="M41" s="140"/>
      <c r="N41" s="140"/>
    </row>
    <row r="42" spans="1:14" ht="15" customHeight="1">
      <c r="A42" s="140"/>
      <c r="B42" s="933" t="s">
        <v>66</v>
      </c>
      <c r="C42" s="933"/>
      <c r="D42" s="933"/>
      <c r="E42" s="933"/>
      <c r="F42" s="933"/>
      <c r="G42" s="933"/>
      <c r="H42" s="141"/>
      <c r="I42" s="141"/>
      <c r="J42" s="141"/>
      <c r="K42" s="140"/>
      <c r="L42" s="140"/>
      <c r="M42" s="140"/>
      <c r="N42" s="140"/>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D4:L4"/>
    <mergeCell ref="D7:F7"/>
    <mergeCell ref="K5:P5"/>
    <mergeCell ref="A11:B11"/>
    <mergeCell ref="P8:P9"/>
    <mergeCell ref="O8:O9"/>
    <mergeCell ref="N7:N9"/>
    <mergeCell ref="H7:J7"/>
    <mergeCell ref="D8:D9"/>
    <mergeCell ref="J8:J9"/>
    <mergeCell ref="N6:P6"/>
    <mergeCell ref="O7:P7"/>
    <mergeCell ref="L7:M7"/>
    <mergeCell ref="A13:B13"/>
    <mergeCell ref="G7:G9"/>
    <mergeCell ref="A10:B10"/>
    <mergeCell ref="A5:B9"/>
    <mergeCell ref="C5:J5"/>
    <mergeCell ref="G6:J6"/>
    <mergeCell ref="C7:C9"/>
    <mergeCell ref="A12:B12"/>
    <mergeCell ref="A1:B1"/>
    <mergeCell ref="E8:E9"/>
    <mergeCell ref="C6:F6"/>
    <mergeCell ref="F8:F9"/>
    <mergeCell ref="A3:C3"/>
    <mergeCell ref="A2:C2"/>
    <mergeCell ref="D1:L3"/>
    <mergeCell ref="I8:I9"/>
    <mergeCell ref="K7:K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885" t="s">
        <v>117</v>
      </c>
      <c r="B1" s="885"/>
      <c r="C1" s="885"/>
      <c r="D1" s="944" t="s">
        <v>463</v>
      </c>
      <c r="E1" s="944"/>
      <c r="F1" s="944"/>
      <c r="G1" s="944"/>
      <c r="H1" s="944"/>
      <c r="I1" s="944"/>
      <c r="J1" s="948" t="s">
        <v>464</v>
      </c>
      <c r="K1" s="949"/>
      <c r="L1" s="949"/>
    </row>
    <row r="2" spans="1:13" ht="15.75" customHeight="1">
      <c r="A2" s="950" t="s">
        <v>409</v>
      </c>
      <c r="B2" s="950"/>
      <c r="C2" s="950"/>
      <c r="D2" s="944"/>
      <c r="E2" s="944"/>
      <c r="F2" s="944"/>
      <c r="G2" s="944"/>
      <c r="H2" s="944"/>
      <c r="I2" s="944"/>
      <c r="J2" s="949" t="s">
        <v>410</v>
      </c>
      <c r="K2" s="949"/>
      <c r="L2" s="949"/>
      <c r="M2" s="142"/>
    </row>
    <row r="3" spans="1:13" ht="15.75" customHeight="1">
      <c r="A3" s="872" t="s">
        <v>361</v>
      </c>
      <c r="B3" s="872"/>
      <c r="C3" s="872"/>
      <c r="D3" s="944"/>
      <c r="E3" s="944"/>
      <c r="F3" s="944"/>
      <c r="G3" s="944"/>
      <c r="H3" s="944"/>
      <c r="I3" s="944"/>
      <c r="J3" s="948" t="s">
        <v>465</v>
      </c>
      <c r="K3" s="948"/>
      <c r="L3" s="948"/>
      <c r="M3" s="46"/>
    </row>
    <row r="4" spans="1:13" ht="15.75" customHeight="1">
      <c r="A4" s="947" t="s">
        <v>363</v>
      </c>
      <c r="B4" s="947"/>
      <c r="C4" s="947"/>
      <c r="D4" s="946"/>
      <c r="E4" s="946"/>
      <c r="F4" s="946"/>
      <c r="G4" s="946"/>
      <c r="H4" s="946"/>
      <c r="I4" s="946"/>
      <c r="J4" s="949" t="s">
        <v>411</v>
      </c>
      <c r="K4" s="949"/>
      <c r="L4" s="949"/>
      <c r="M4" s="142"/>
    </row>
    <row r="5" spans="1:13" ht="15.75">
      <c r="A5" s="143"/>
      <c r="B5" s="143"/>
      <c r="C5" s="43"/>
      <c r="D5" s="43"/>
      <c r="E5" s="43"/>
      <c r="F5" s="43"/>
      <c r="G5" s="43"/>
      <c r="H5" s="43"/>
      <c r="I5" s="43"/>
      <c r="J5" s="945" t="s">
        <v>8</v>
      </c>
      <c r="K5" s="945"/>
      <c r="L5" s="945"/>
      <c r="M5" s="142"/>
    </row>
    <row r="6" spans="1:14" ht="15.75">
      <c r="A6" s="953" t="s">
        <v>72</v>
      </c>
      <c r="B6" s="954"/>
      <c r="C6" s="905" t="s">
        <v>412</v>
      </c>
      <c r="D6" s="943" t="s">
        <v>413</v>
      </c>
      <c r="E6" s="943"/>
      <c r="F6" s="943"/>
      <c r="G6" s="943"/>
      <c r="H6" s="943"/>
      <c r="I6" s="943"/>
      <c r="J6" s="884" t="s">
        <v>115</v>
      </c>
      <c r="K6" s="884"/>
      <c r="L6" s="884"/>
      <c r="M6" s="941" t="s">
        <v>414</v>
      </c>
      <c r="N6" s="942" t="s">
        <v>415</v>
      </c>
    </row>
    <row r="7" spans="1:14" ht="15.75" customHeight="1">
      <c r="A7" s="955"/>
      <c r="B7" s="956"/>
      <c r="C7" s="905"/>
      <c r="D7" s="943" t="s">
        <v>7</v>
      </c>
      <c r="E7" s="943"/>
      <c r="F7" s="943"/>
      <c r="G7" s="943"/>
      <c r="H7" s="943"/>
      <c r="I7" s="943"/>
      <c r="J7" s="884"/>
      <c r="K7" s="884"/>
      <c r="L7" s="884"/>
      <c r="M7" s="941"/>
      <c r="N7" s="942"/>
    </row>
    <row r="8" spans="1:14" s="82" customFormat="1" ht="31.5" customHeight="1">
      <c r="A8" s="955"/>
      <c r="B8" s="956"/>
      <c r="C8" s="905"/>
      <c r="D8" s="884" t="s">
        <v>113</v>
      </c>
      <c r="E8" s="884" t="s">
        <v>114</v>
      </c>
      <c r="F8" s="884"/>
      <c r="G8" s="884"/>
      <c r="H8" s="884"/>
      <c r="I8" s="884"/>
      <c r="J8" s="884"/>
      <c r="K8" s="884"/>
      <c r="L8" s="884"/>
      <c r="M8" s="941"/>
      <c r="N8" s="942"/>
    </row>
    <row r="9" spans="1:14" s="82" customFormat="1" ht="15.75" customHeight="1">
      <c r="A9" s="955"/>
      <c r="B9" s="956"/>
      <c r="C9" s="905"/>
      <c r="D9" s="884"/>
      <c r="E9" s="884" t="s">
        <v>116</v>
      </c>
      <c r="F9" s="884" t="s">
        <v>7</v>
      </c>
      <c r="G9" s="884"/>
      <c r="H9" s="884"/>
      <c r="I9" s="884"/>
      <c r="J9" s="884" t="s">
        <v>7</v>
      </c>
      <c r="K9" s="884"/>
      <c r="L9" s="884"/>
      <c r="M9" s="941"/>
      <c r="N9" s="942"/>
    </row>
    <row r="10" spans="1:14" s="82" customFormat="1" ht="86.25" customHeight="1">
      <c r="A10" s="957"/>
      <c r="B10" s="958"/>
      <c r="C10" s="905"/>
      <c r="D10" s="884"/>
      <c r="E10" s="884"/>
      <c r="F10" s="113" t="s">
        <v>24</v>
      </c>
      <c r="G10" s="113" t="s">
        <v>26</v>
      </c>
      <c r="H10" s="113" t="s">
        <v>18</v>
      </c>
      <c r="I10" s="113" t="s">
        <v>25</v>
      </c>
      <c r="J10" s="113" t="s">
        <v>17</v>
      </c>
      <c r="K10" s="113" t="s">
        <v>22</v>
      </c>
      <c r="L10" s="113" t="s">
        <v>23</v>
      </c>
      <c r="M10" s="941"/>
      <c r="N10" s="942"/>
    </row>
    <row r="11" spans="1:32" ht="13.5" customHeight="1">
      <c r="A11" s="967" t="s">
        <v>5</v>
      </c>
      <c r="B11" s="968"/>
      <c r="C11" s="144">
        <v>1</v>
      </c>
      <c r="D11" s="144" t="s">
        <v>53</v>
      </c>
      <c r="E11" s="144" t="s">
        <v>58</v>
      </c>
      <c r="F11" s="144" t="s">
        <v>73</v>
      </c>
      <c r="G11" s="144" t="s">
        <v>74</v>
      </c>
      <c r="H11" s="144" t="s">
        <v>75</v>
      </c>
      <c r="I11" s="144" t="s">
        <v>76</v>
      </c>
      <c r="J11" s="144" t="s">
        <v>77</v>
      </c>
      <c r="K11" s="144" t="s">
        <v>78</v>
      </c>
      <c r="L11" s="144" t="s">
        <v>101</v>
      </c>
      <c r="M11" s="145"/>
      <c r="N11" s="146"/>
      <c r="AF11" s="42" t="s">
        <v>375</v>
      </c>
    </row>
    <row r="12" spans="1:14" ht="24" customHeight="1">
      <c r="A12" s="961" t="s">
        <v>406</v>
      </c>
      <c r="B12" s="962"/>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959" t="s">
        <v>362</v>
      </c>
      <c r="B13" s="960"/>
      <c r="C13" s="148">
        <v>59</v>
      </c>
      <c r="D13" s="148">
        <v>43</v>
      </c>
      <c r="E13" s="148">
        <v>0</v>
      </c>
      <c r="F13" s="148">
        <v>5</v>
      </c>
      <c r="G13" s="148">
        <v>2</v>
      </c>
      <c r="H13" s="148">
        <v>7</v>
      </c>
      <c r="I13" s="148">
        <v>2</v>
      </c>
      <c r="J13" s="148">
        <v>10</v>
      </c>
      <c r="K13" s="148">
        <v>44</v>
      </c>
      <c r="L13" s="148">
        <v>5</v>
      </c>
      <c r="M13" s="145"/>
      <c r="N13" s="146"/>
    </row>
    <row r="14" spans="1:37" s="61" customFormat="1" ht="16.5" customHeight="1">
      <c r="A14" s="965" t="s">
        <v>37</v>
      </c>
      <c r="B14" s="966"/>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376</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378</v>
      </c>
    </row>
    <row r="18" spans="1:14" s="157" customFormat="1" ht="16.5" customHeight="1">
      <c r="A18" s="156" t="s">
        <v>53</v>
      </c>
      <c r="B18" s="77" t="s">
        <v>408</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379</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380</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381</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383</v>
      </c>
      <c r="AK21" s="157" t="s">
        <v>384</v>
      </c>
      <c r="AL21" s="157" t="s">
        <v>385</v>
      </c>
      <c r="AM21" s="72" t="s">
        <v>386</v>
      </c>
    </row>
    <row r="22" spans="1:39" s="157" customFormat="1" ht="16.5" customHeight="1">
      <c r="A22" s="156" t="s">
        <v>75</v>
      </c>
      <c r="B22" s="77" t="s">
        <v>382</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388</v>
      </c>
    </row>
    <row r="23" spans="1:14" s="157" customFormat="1" ht="16.5" customHeight="1">
      <c r="A23" s="156" t="s">
        <v>76</v>
      </c>
      <c r="B23" s="77" t="s">
        <v>387</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389</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383</v>
      </c>
    </row>
    <row r="25" spans="1:36" s="157" customFormat="1" ht="16.5" customHeight="1">
      <c r="A25" s="156" t="s">
        <v>78</v>
      </c>
      <c r="B25" s="77" t="s">
        <v>390</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392</v>
      </c>
    </row>
    <row r="26" spans="1:44" s="79" customFormat="1" ht="16.5" customHeight="1">
      <c r="A26" s="160" t="s">
        <v>101</v>
      </c>
      <c r="B26" s="77" t="s">
        <v>391</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393</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395</v>
      </c>
      <c r="AI28" s="166">
        <f>82/88</f>
        <v>0.9318181818181818</v>
      </c>
    </row>
    <row r="29" spans="1:13" ht="16.5" customHeight="1">
      <c r="A29" s="889" t="s">
        <v>466</v>
      </c>
      <c r="B29" s="969"/>
      <c r="C29" s="969"/>
      <c r="D29" s="969"/>
      <c r="E29" s="167"/>
      <c r="F29" s="167"/>
      <c r="G29" s="167"/>
      <c r="H29" s="951" t="s">
        <v>416</v>
      </c>
      <c r="I29" s="951"/>
      <c r="J29" s="951"/>
      <c r="K29" s="951"/>
      <c r="L29" s="951"/>
      <c r="M29" s="168"/>
    </row>
    <row r="30" spans="1:12" ht="18.75">
      <c r="A30" s="969"/>
      <c r="B30" s="969"/>
      <c r="C30" s="969"/>
      <c r="D30" s="969"/>
      <c r="E30" s="167"/>
      <c r="F30" s="167"/>
      <c r="G30" s="167"/>
      <c r="H30" s="952" t="s">
        <v>417</v>
      </c>
      <c r="I30" s="952"/>
      <c r="J30" s="952"/>
      <c r="K30" s="952"/>
      <c r="L30" s="952"/>
    </row>
    <row r="31" spans="1:12" s="41" customFormat="1" ht="16.5" customHeight="1">
      <c r="A31" s="898"/>
      <c r="B31" s="898"/>
      <c r="C31" s="898"/>
      <c r="D31" s="898"/>
      <c r="E31" s="169"/>
      <c r="F31" s="169"/>
      <c r="G31" s="169"/>
      <c r="H31" s="899"/>
      <c r="I31" s="899"/>
      <c r="J31" s="899"/>
      <c r="K31" s="899"/>
      <c r="L31" s="899"/>
    </row>
    <row r="32" spans="1:12" ht="18.75">
      <c r="A32" s="98"/>
      <c r="B32" s="898" t="s">
        <v>398</v>
      </c>
      <c r="C32" s="898"/>
      <c r="D32" s="898"/>
      <c r="E32" s="169"/>
      <c r="F32" s="169"/>
      <c r="G32" s="169"/>
      <c r="H32" s="169"/>
      <c r="I32" s="970" t="s">
        <v>398</v>
      </c>
      <c r="J32" s="970"/>
      <c r="K32" s="970"/>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895" t="s">
        <v>351</v>
      </c>
      <c r="B37" s="895"/>
      <c r="C37" s="895"/>
      <c r="D37" s="895"/>
      <c r="E37" s="100"/>
      <c r="F37" s="100"/>
      <c r="G37" s="100"/>
      <c r="H37" s="896" t="s">
        <v>351</v>
      </c>
      <c r="I37" s="896"/>
      <c r="J37" s="896"/>
      <c r="K37" s="896"/>
      <c r="L37" s="896"/>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964" t="s">
        <v>59</v>
      </c>
      <c r="C40" s="964"/>
      <c r="D40" s="964"/>
      <c r="E40" s="964"/>
      <c r="F40" s="964"/>
      <c r="G40" s="964"/>
      <c r="H40" s="964"/>
      <c r="I40" s="964"/>
      <c r="J40" s="964"/>
      <c r="K40" s="964"/>
      <c r="L40" s="964"/>
    </row>
    <row r="41" spans="1:12" ht="16.5" customHeight="1">
      <c r="A41" s="174"/>
      <c r="B41" s="963" t="s">
        <v>61</v>
      </c>
      <c r="C41" s="963"/>
      <c r="D41" s="963"/>
      <c r="E41" s="963"/>
      <c r="F41" s="963"/>
      <c r="G41" s="963"/>
      <c r="H41" s="963"/>
      <c r="I41" s="963"/>
      <c r="J41" s="963"/>
      <c r="K41" s="963"/>
      <c r="L41" s="963"/>
    </row>
    <row r="42" ht="15.75">
      <c r="B42" s="47" t="s">
        <v>60</v>
      </c>
    </row>
  </sheetData>
  <sheetProtection/>
  <mergeCells count="38">
    <mergeCell ref="B41:L41"/>
    <mergeCell ref="B40:L40"/>
    <mergeCell ref="A14:B14"/>
    <mergeCell ref="A11:B11"/>
    <mergeCell ref="A29:D30"/>
    <mergeCell ref="H37:L37"/>
    <mergeCell ref="A37:D37"/>
    <mergeCell ref="B32:D32"/>
    <mergeCell ref="I32:K32"/>
    <mergeCell ref="A31:D31"/>
    <mergeCell ref="H29:L29"/>
    <mergeCell ref="H30:L30"/>
    <mergeCell ref="H31:L31"/>
    <mergeCell ref="A6:B10"/>
    <mergeCell ref="A13:B13"/>
    <mergeCell ref="A12:B12"/>
    <mergeCell ref="J9:L9"/>
    <mergeCell ref="J6:L8"/>
    <mergeCell ref="A3:C3"/>
    <mergeCell ref="D1:I3"/>
    <mergeCell ref="J5:L5"/>
    <mergeCell ref="D4:I4"/>
    <mergeCell ref="A4:C4"/>
    <mergeCell ref="J1:L1"/>
    <mergeCell ref="J2:L2"/>
    <mergeCell ref="J3:L3"/>
    <mergeCell ref="J4:L4"/>
    <mergeCell ref="A2:C2"/>
    <mergeCell ref="A1:C1"/>
    <mergeCell ref="M6:M10"/>
    <mergeCell ref="N6:N10"/>
    <mergeCell ref="C6:C10"/>
    <mergeCell ref="E9:E10"/>
    <mergeCell ref="D6:I6"/>
    <mergeCell ref="E8:I8"/>
    <mergeCell ref="D8:D10"/>
    <mergeCell ref="F9:I9"/>
    <mergeCell ref="D7:I7"/>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987" t="s">
        <v>228</v>
      </c>
      <c r="B1" s="987"/>
      <c r="C1" s="987"/>
      <c r="D1" s="982" t="s">
        <v>420</v>
      </c>
      <c r="E1" s="983"/>
      <c r="F1" s="983"/>
      <c r="G1" s="983"/>
      <c r="H1" s="983"/>
      <c r="I1" s="983"/>
      <c r="J1" s="983"/>
      <c r="K1" s="983"/>
      <c r="L1" s="983"/>
      <c r="M1" s="983"/>
      <c r="N1" s="983"/>
      <c r="O1" s="221"/>
      <c r="P1" s="178" t="s">
        <v>470</v>
      </c>
      <c r="Q1" s="177"/>
      <c r="R1" s="177"/>
      <c r="S1" s="177"/>
      <c r="T1" s="177"/>
      <c r="U1" s="221"/>
    </row>
    <row r="2" spans="1:21" ht="16.5" customHeight="1">
      <c r="A2" s="984" t="s">
        <v>421</v>
      </c>
      <c r="B2" s="984"/>
      <c r="C2" s="984"/>
      <c r="D2" s="983"/>
      <c r="E2" s="983"/>
      <c r="F2" s="983"/>
      <c r="G2" s="983"/>
      <c r="H2" s="983"/>
      <c r="I2" s="983"/>
      <c r="J2" s="983"/>
      <c r="K2" s="983"/>
      <c r="L2" s="983"/>
      <c r="M2" s="983"/>
      <c r="N2" s="983"/>
      <c r="O2" s="222"/>
      <c r="P2" s="975" t="s">
        <v>422</v>
      </c>
      <c r="Q2" s="975"/>
      <c r="R2" s="975"/>
      <c r="S2" s="975"/>
      <c r="T2" s="975"/>
      <c r="U2" s="222"/>
    </row>
    <row r="3" spans="1:21" ht="16.5" customHeight="1">
      <c r="A3" s="1003" t="s">
        <v>423</v>
      </c>
      <c r="B3" s="1003"/>
      <c r="C3" s="1003"/>
      <c r="D3" s="988" t="s">
        <v>424</v>
      </c>
      <c r="E3" s="988"/>
      <c r="F3" s="988"/>
      <c r="G3" s="988"/>
      <c r="H3" s="988"/>
      <c r="I3" s="988"/>
      <c r="J3" s="988"/>
      <c r="K3" s="988"/>
      <c r="L3" s="988"/>
      <c r="M3" s="988"/>
      <c r="N3" s="988"/>
      <c r="O3" s="222"/>
      <c r="P3" s="182" t="s">
        <v>469</v>
      </c>
      <c r="Q3" s="222"/>
      <c r="R3" s="222"/>
      <c r="S3" s="222"/>
      <c r="T3" s="222"/>
      <c r="U3" s="222"/>
    </row>
    <row r="4" spans="1:21" ht="16.5" customHeight="1">
      <c r="A4" s="989" t="s">
        <v>363</v>
      </c>
      <c r="B4" s="989"/>
      <c r="C4" s="989"/>
      <c r="D4" s="1010"/>
      <c r="E4" s="1010"/>
      <c r="F4" s="1010"/>
      <c r="G4" s="1010"/>
      <c r="H4" s="1010"/>
      <c r="I4" s="1010"/>
      <c r="J4" s="1010"/>
      <c r="K4" s="1010"/>
      <c r="L4" s="1010"/>
      <c r="M4" s="1010"/>
      <c r="N4" s="1010"/>
      <c r="O4" s="222"/>
      <c r="P4" s="181" t="s">
        <v>402</v>
      </c>
      <c r="Q4" s="222"/>
      <c r="R4" s="222"/>
      <c r="S4" s="222"/>
      <c r="T4" s="222"/>
      <c r="U4" s="222"/>
    </row>
    <row r="5" spans="12:21" ht="16.5" customHeight="1">
      <c r="L5" s="223"/>
      <c r="M5" s="223"/>
      <c r="N5" s="223"/>
      <c r="O5" s="185"/>
      <c r="P5" s="184" t="s">
        <v>425</v>
      </c>
      <c r="Q5" s="185"/>
      <c r="R5" s="185"/>
      <c r="S5" s="185"/>
      <c r="T5" s="185"/>
      <c r="U5" s="181"/>
    </row>
    <row r="6" spans="1:21" s="226" customFormat="1" ht="15.75" customHeight="1">
      <c r="A6" s="976" t="s">
        <v>72</v>
      </c>
      <c r="B6" s="977"/>
      <c r="C6" s="971" t="s">
        <v>229</v>
      </c>
      <c r="D6" s="985" t="s">
        <v>230</v>
      </c>
      <c r="E6" s="986"/>
      <c r="F6" s="986"/>
      <c r="G6" s="986"/>
      <c r="H6" s="986"/>
      <c r="I6" s="986"/>
      <c r="J6" s="986"/>
      <c r="K6" s="986"/>
      <c r="L6" s="986"/>
      <c r="M6" s="986"/>
      <c r="N6" s="986"/>
      <c r="O6" s="986"/>
      <c r="P6" s="986"/>
      <c r="Q6" s="986"/>
      <c r="R6" s="986"/>
      <c r="S6" s="986"/>
      <c r="T6" s="971" t="s">
        <v>231</v>
      </c>
      <c r="U6" s="225"/>
    </row>
    <row r="7" spans="1:20" s="227" customFormat="1" ht="12.75" customHeight="1">
      <c r="A7" s="978"/>
      <c r="B7" s="979"/>
      <c r="C7" s="971"/>
      <c r="D7" s="1007" t="s">
        <v>226</v>
      </c>
      <c r="E7" s="986" t="s">
        <v>7</v>
      </c>
      <c r="F7" s="986"/>
      <c r="G7" s="986"/>
      <c r="H7" s="986"/>
      <c r="I7" s="986"/>
      <c r="J7" s="986"/>
      <c r="K7" s="986"/>
      <c r="L7" s="986"/>
      <c r="M7" s="986"/>
      <c r="N7" s="986"/>
      <c r="O7" s="986"/>
      <c r="P7" s="986"/>
      <c r="Q7" s="986"/>
      <c r="R7" s="986"/>
      <c r="S7" s="986"/>
      <c r="T7" s="971"/>
    </row>
    <row r="8" spans="1:21" s="227" customFormat="1" ht="43.5" customHeight="1">
      <c r="A8" s="978"/>
      <c r="B8" s="979"/>
      <c r="C8" s="971"/>
      <c r="D8" s="1008"/>
      <c r="E8" s="974" t="s">
        <v>232</v>
      </c>
      <c r="F8" s="971"/>
      <c r="G8" s="971"/>
      <c r="H8" s="971" t="s">
        <v>233</v>
      </c>
      <c r="I8" s="971"/>
      <c r="J8" s="971"/>
      <c r="K8" s="971" t="s">
        <v>234</v>
      </c>
      <c r="L8" s="971"/>
      <c r="M8" s="971" t="s">
        <v>235</v>
      </c>
      <c r="N8" s="971"/>
      <c r="O8" s="971"/>
      <c r="P8" s="971" t="s">
        <v>236</v>
      </c>
      <c r="Q8" s="971" t="s">
        <v>237</v>
      </c>
      <c r="R8" s="971" t="s">
        <v>238</v>
      </c>
      <c r="S8" s="990" t="s">
        <v>239</v>
      </c>
      <c r="T8" s="971"/>
      <c r="U8" s="1000" t="s">
        <v>426</v>
      </c>
    </row>
    <row r="9" spans="1:21" s="227" customFormat="1" ht="44.25" customHeight="1">
      <c r="A9" s="980"/>
      <c r="B9" s="981"/>
      <c r="C9" s="971"/>
      <c r="D9" s="1009"/>
      <c r="E9" s="228" t="s">
        <v>240</v>
      </c>
      <c r="F9" s="224" t="s">
        <v>241</v>
      </c>
      <c r="G9" s="224" t="s">
        <v>427</v>
      </c>
      <c r="H9" s="224" t="s">
        <v>242</v>
      </c>
      <c r="I9" s="224" t="s">
        <v>243</v>
      </c>
      <c r="J9" s="224" t="s">
        <v>244</v>
      </c>
      <c r="K9" s="224" t="s">
        <v>241</v>
      </c>
      <c r="L9" s="224" t="s">
        <v>245</v>
      </c>
      <c r="M9" s="224" t="s">
        <v>246</v>
      </c>
      <c r="N9" s="224" t="s">
        <v>247</v>
      </c>
      <c r="O9" s="224" t="s">
        <v>428</v>
      </c>
      <c r="P9" s="971"/>
      <c r="Q9" s="971"/>
      <c r="R9" s="971"/>
      <c r="S9" s="990"/>
      <c r="T9" s="971"/>
      <c r="U9" s="1001"/>
    </row>
    <row r="10" spans="1:21" s="231" customFormat="1" ht="15.75" customHeight="1">
      <c r="A10" s="1004" t="s">
        <v>6</v>
      </c>
      <c r="B10" s="1005"/>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001"/>
    </row>
    <row r="11" spans="1:21" s="231" customFormat="1" ht="15.75" customHeight="1">
      <c r="A11" s="972" t="s">
        <v>406</v>
      </c>
      <c r="B11" s="973"/>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002"/>
    </row>
    <row r="12" spans="1:21" s="231" customFormat="1" ht="15.75" customHeight="1">
      <c r="A12" s="991" t="s">
        <v>407</v>
      </c>
      <c r="B12" s="992"/>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997" t="s">
        <v>37</v>
      </c>
      <c r="B13" s="998"/>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376</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408</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379</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380</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381</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382</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387</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389</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390</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391</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393</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006" t="s">
        <v>394</v>
      </c>
      <c r="C28" s="1006"/>
      <c r="D28" s="1006"/>
      <c r="E28" s="1006"/>
      <c r="F28" s="190"/>
      <c r="G28" s="190"/>
      <c r="H28" s="190"/>
      <c r="I28" s="190"/>
      <c r="J28" s="190"/>
      <c r="K28" s="190" t="s">
        <v>248</v>
      </c>
      <c r="L28" s="191"/>
      <c r="M28" s="1011" t="s">
        <v>429</v>
      </c>
      <c r="N28" s="1011"/>
      <c r="O28" s="1011"/>
      <c r="P28" s="1011"/>
      <c r="Q28" s="1011"/>
      <c r="R28" s="1011"/>
      <c r="S28" s="1011"/>
      <c r="T28" s="1011"/>
    </row>
    <row r="29" spans="1:20" s="242" customFormat="1" ht="18.75" customHeight="1">
      <c r="A29" s="241"/>
      <c r="B29" s="996" t="s">
        <v>249</v>
      </c>
      <c r="C29" s="996"/>
      <c r="D29" s="996"/>
      <c r="E29" s="243"/>
      <c r="F29" s="192"/>
      <c r="G29" s="192"/>
      <c r="H29" s="192"/>
      <c r="I29" s="192"/>
      <c r="J29" s="192"/>
      <c r="K29" s="192"/>
      <c r="L29" s="191"/>
      <c r="M29" s="999" t="s">
        <v>418</v>
      </c>
      <c r="N29" s="999"/>
      <c r="O29" s="999"/>
      <c r="P29" s="999"/>
      <c r="Q29" s="999"/>
      <c r="R29" s="999"/>
      <c r="S29" s="999"/>
      <c r="T29" s="999"/>
    </row>
    <row r="30" spans="1:20" s="242" customFormat="1" ht="18.75">
      <c r="A30" s="193"/>
      <c r="B30" s="993"/>
      <c r="C30" s="993"/>
      <c r="D30" s="993"/>
      <c r="E30" s="195"/>
      <c r="F30" s="195"/>
      <c r="G30" s="195"/>
      <c r="H30" s="195"/>
      <c r="I30" s="195"/>
      <c r="J30" s="195"/>
      <c r="K30" s="195"/>
      <c r="L30" s="195"/>
      <c r="M30" s="994"/>
      <c r="N30" s="994"/>
      <c r="O30" s="994"/>
      <c r="P30" s="994"/>
      <c r="Q30" s="994"/>
      <c r="R30" s="994"/>
      <c r="S30" s="994"/>
      <c r="T30" s="994"/>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251</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252</v>
      </c>
      <c r="C34" s="195"/>
      <c r="D34" s="195"/>
      <c r="E34" s="195"/>
      <c r="F34" s="195"/>
      <c r="G34" s="195"/>
      <c r="H34" s="195"/>
      <c r="I34" s="195"/>
      <c r="J34" s="195"/>
      <c r="K34" s="195"/>
      <c r="L34" s="195"/>
      <c r="M34" s="195"/>
      <c r="N34" s="195"/>
      <c r="O34" s="195"/>
      <c r="P34" s="195"/>
      <c r="Q34" s="195"/>
      <c r="R34" s="195"/>
      <c r="S34" s="195"/>
      <c r="T34" s="195"/>
    </row>
    <row r="35" spans="2:20" ht="18.75" hidden="1">
      <c r="B35" s="245" t="s">
        <v>253</v>
      </c>
      <c r="C35" s="195"/>
      <c r="D35" s="195"/>
      <c r="E35" s="195"/>
      <c r="F35" s="195"/>
      <c r="G35" s="195"/>
      <c r="H35" s="195"/>
      <c r="I35" s="195"/>
      <c r="J35" s="195"/>
      <c r="K35" s="195"/>
      <c r="L35" s="195"/>
      <c r="M35" s="195"/>
      <c r="N35" s="195"/>
      <c r="O35" s="195"/>
      <c r="P35" s="195"/>
      <c r="Q35" s="195"/>
      <c r="R35" s="195"/>
      <c r="S35" s="195"/>
      <c r="T35" s="195"/>
    </row>
    <row r="36" spans="2:20" s="220" customFormat="1" ht="18.75">
      <c r="B36" s="995" t="s">
        <v>398</v>
      </c>
      <c r="C36" s="995"/>
      <c r="D36" s="995"/>
      <c r="E36" s="245"/>
      <c r="F36" s="245"/>
      <c r="G36" s="245"/>
      <c r="H36" s="245"/>
      <c r="I36" s="245"/>
      <c r="J36" s="245"/>
      <c r="K36" s="245"/>
      <c r="L36" s="245"/>
      <c r="M36" s="245"/>
      <c r="N36" s="995" t="s">
        <v>398</v>
      </c>
      <c r="O36" s="995"/>
      <c r="P36" s="995"/>
      <c r="Q36" s="995"/>
      <c r="R36" s="995"/>
      <c r="S36" s="995"/>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895" t="s">
        <v>351</v>
      </c>
      <c r="C38" s="895"/>
      <c r="D38" s="895"/>
      <c r="E38" s="219"/>
      <c r="F38" s="219"/>
      <c r="G38" s="219"/>
      <c r="H38" s="219"/>
      <c r="I38" s="191"/>
      <c r="J38" s="191"/>
      <c r="K38" s="191"/>
      <c r="L38" s="191"/>
      <c r="M38" s="896" t="s">
        <v>352</v>
      </c>
      <c r="N38" s="896"/>
      <c r="O38" s="896"/>
      <c r="P38" s="896"/>
      <c r="Q38" s="896"/>
      <c r="R38" s="896"/>
      <c r="S38" s="896"/>
      <c r="T38" s="896"/>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019" t="s">
        <v>254</v>
      </c>
      <c r="B1" s="1019"/>
      <c r="C1" s="1019"/>
      <c r="D1" s="247"/>
      <c r="E1" s="1024" t="s">
        <v>255</v>
      </c>
      <c r="F1" s="1024"/>
      <c r="G1" s="1024"/>
      <c r="H1" s="1024"/>
      <c r="I1" s="1024"/>
      <c r="J1" s="1024"/>
      <c r="K1" s="1024"/>
      <c r="L1" s="1024"/>
      <c r="M1" s="1024"/>
      <c r="N1" s="1024"/>
      <c r="O1" s="200"/>
      <c r="P1" s="1014" t="s">
        <v>468</v>
      </c>
      <c r="Q1" s="1014"/>
      <c r="R1" s="1014"/>
      <c r="S1" s="1014"/>
      <c r="T1" s="1014"/>
    </row>
    <row r="2" spans="1:20" ht="15.75" customHeight="1">
      <c r="A2" s="1020" t="s">
        <v>430</v>
      </c>
      <c r="B2" s="1020"/>
      <c r="C2" s="1020"/>
      <c r="D2" s="1020"/>
      <c r="E2" s="1022" t="s">
        <v>256</v>
      </c>
      <c r="F2" s="1022"/>
      <c r="G2" s="1022"/>
      <c r="H2" s="1022"/>
      <c r="I2" s="1022"/>
      <c r="J2" s="1022"/>
      <c r="K2" s="1022"/>
      <c r="L2" s="1022"/>
      <c r="M2" s="1022"/>
      <c r="N2" s="1022"/>
      <c r="O2" s="203"/>
      <c r="P2" s="1015" t="s">
        <v>410</v>
      </c>
      <c r="Q2" s="1015"/>
      <c r="R2" s="1015"/>
      <c r="S2" s="1015"/>
      <c r="T2" s="1015"/>
    </row>
    <row r="3" spans="1:20" ht="17.25">
      <c r="A3" s="1020" t="s">
        <v>361</v>
      </c>
      <c r="B3" s="1020"/>
      <c r="C3" s="1020"/>
      <c r="D3" s="248"/>
      <c r="E3" s="1025" t="s">
        <v>362</v>
      </c>
      <c r="F3" s="1025"/>
      <c r="G3" s="1025"/>
      <c r="H3" s="1025"/>
      <c r="I3" s="1025"/>
      <c r="J3" s="1025"/>
      <c r="K3" s="1025"/>
      <c r="L3" s="1025"/>
      <c r="M3" s="1025"/>
      <c r="N3" s="1025"/>
      <c r="O3" s="203"/>
      <c r="P3" s="1016" t="s">
        <v>469</v>
      </c>
      <c r="Q3" s="1016"/>
      <c r="R3" s="1016"/>
      <c r="S3" s="1016"/>
      <c r="T3" s="1016"/>
    </row>
    <row r="4" spans="1:20" ht="18.75" customHeight="1">
      <c r="A4" s="1021" t="s">
        <v>363</v>
      </c>
      <c r="B4" s="1021"/>
      <c r="C4" s="1021"/>
      <c r="D4" s="1023"/>
      <c r="E4" s="1023"/>
      <c r="F4" s="1023"/>
      <c r="G4" s="1023"/>
      <c r="H4" s="1023"/>
      <c r="I4" s="1023"/>
      <c r="J4" s="1023"/>
      <c r="K4" s="1023"/>
      <c r="L4" s="1023"/>
      <c r="M4" s="1023"/>
      <c r="N4" s="1023"/>
      <c r="O4" s="204"/>
      <c r="P4" s="1015" t="s">
        <v>402</v>
      </c>
      <c r="Q4" s="1016"/>
      <c r="R4" s="1016"/>
      <c r="S4" s="1016"/>
      <c r="T4" s="1016"/>
    </row>
    <row r="5" spans="1:23" ht="15">
      <c r="A5" s="217"/>
      <c r="B5" s="217"/>
      <c r="C5" s="249"/>
      <c r="D5" s="249"/>
      <c r="E5" s="217"/>
      <c r="F5" s="217"/>
      <c r="G5" s="217"/>
      <c r="H5" s="217"/>
      <c r="I5" s="217"/>
      <c r="J5" s="217"/>
      <c r="K5" s="217"/>
      <c r="L5" s="217"/>
      <c r="P5" s="1035" t="s">
        <v>425</v>
      </c>
      <c r="Q5" s="1035"/>
      <c r="R5" s="1035"/>
      <c r="S5" s="1035"/>
      <c r="T5" s="1035"/>
      <c r="U5" s="250"/>
      <c r="V5" s="250"/>
      <c r="W5" s="250"/>
    </row>
    <row r="6" spans="1:23" ht="29.25" customHeight="1">
      <c r="A6" s="976" t="s">
        <v>72</v>
      </c>
      <c r="B6" s="1052"/>
      <c r="C6" s="1047" t="s">
        <v>2</v>
      </c>
      <c r="D6" s="1036" t="s">
        <v>257</v>
      </c>
      <c r="E6" s="1037"/>
      <c r="F6" s="1037"/>
      <c r="G6" s="1037"/>
      <c r="H6" s="1037"/>
      <c r="I6" s="1037"/>
      <c r="J6" s="1038"/>
      <c r="K6" s="1041" t="s">
        <v>258</v>
      </c>
      <c r="L6" s="1042"/>
      <c r="M6" s="1042"/>
      <c r="N6" s="1042"/>
      <c r="O6" s="1042"/>
      <c r="P6" s="1042"/>
      <c r="Q6" s="1042"/>
      <c r="R6" s="1042"/>
      <c r="S6" s="1042"/>
      <c r="T6" s="1043"/>
      <c r="U6" s="251"/>
      <c r="V6" s="252"/>
      <c r="W6" s="252"/>
    </row>
    <row r="7" spans="1:20" ht="19.5" customHeight="1">
      <c r="A7" s="978"/>
      <c r="B7" s="1053"/>
      <c r="C7" s="1048"/>
      <c r="D7" s="1037" t="s">
        <v>7</v>
      </c>
      <c r="E7" s="1037"/>
      <c r="F7" s="1037"/>
      <c r="G7" s="1037"/>
      <c r="H7" s="1037"/>
      <c r="I7" s="1037"/>
      <c r="J7" s="1038"/>
      <c r="K7" s="1044"/>
      <c r="L7" s="1045"/>
      <c r="M7" s="1045"/>
      <c r="N7" s="1045"/>
      <c r="O7" s="1045"/>
      <c r="P7" s="1045"/>
      <c r="Q7" s="1045"/>
      <c r="R7" s="1045"/>
      <c r="S7" s="1045"/>
      <c r="T7" s="1046"/>
    </row>
    <row r="8" spans="1:20" ht="33" customHeight="1">
      <c r="A8" s="978"/>
      <c r="B8" s="1053"/>
      <c r="C8" s="1048"/>
      <c r="D8" s="1028" t="s">
        <v>259</v>
      </c>
      <c r="E8" s="1029"/>
      <c r="F8" s="1013" t="s">
        <v>260</v>
      </c>
      <c r="G8" s="1029"/>
      <c r="H8" s="1013" t="s">
        <v>261</v>
      </c>
      <c r="I8" s="1029"/>
      <c r="J8" s="1013" t="s">
        <v>262</v>
      </c>
      <c r="K8" s="1012" t="s">
        <v>263</v>
      </c>
      <c r="L8" s="1012"/>
      <c r="M8" s="1012"/>
      <c r="N8" s="1012" t="s">
        <v>264</v>
      </c>
      <c r="O8" s="1012"/>
      <c r="P8" s="1012"/>
      <c r="Q8" s="1013" t="s">
        <v>265</v>
      </c>
      <c r="R8" s="1017" t="s">
        <v>266</v>
      </c>
      <c r="S8" s="1017" t="s">
        <v>267</v>
      </c>
      <c r="T8" s="1013" t="s">
        <v>268</v>
      </c>
    </row>
    <row r="9" spans="1:20" ht="18.75" customHeight="1">
      <c r="A9" s="978"/>
      <c r="B9" s="1053"/>
      <c r="C9" s="1048"/>
      <c r="D9" s="1028" t="s">
        <v>269</v>
      </c>
      <c r="E9" s="1013" t="s">
        <v>270</v>
      </c>
      <c r="F9" s="1013" t="s">
        <v>269</v>
      </c>
      <c r="G9" s="1013" t="s">
        <v>270</v>
      </c>
      <c r="H9" s="1013" t="s">
        <v>269</v>
      </c>
      <c r="I9" s="1013" t="s">
        <v>271</v>
      </c>
      <c r="J9" s="1013"/>
      <c r="K9" s="1012"/>
      <c r="L9" s="1012"/>
      <c r="M9" s="1012"/>
      <c r="N9" s="1012"/>
      <c r="O9" s="1012"/>
      <c r="P9" s="1012"/>
      <c r="Q9" s="1013"/>
      <c r="R9" s="1017"/>
      <c r="S9" s="1017"/>
      <c r="T9" s="1013"/>
    </row>
    <row r="10" spans="1:20" ht="23.25" customHeight="1">
      <c r="A10" s="980"/>
      <c r="B10" s="1054"/>
      <c r="C10" s="1049"/>
      <c r="D10" s="1028"/>
      <c r="E10" s="1013"/>
      <c r="F10" s="1013"/>
      <c r="G10" s="1013"/>
      <c r="H10" s="1013"/>
      <c r="I10" s="1013"/>
      <c r="J10" s="1013"/>
      <c r="K10" s="253" t="s">
        <v>272</v>
      </c>
      <c r="L10" s="253" t="s">
        <v>247</v>
      </c>
      <c r="M10" s="253" t="s">
        <v>273</v>
      </c>
      <c r="N10" s="253" t="s">
        <v>272</v>
      </c>
      <c r="O10" s="253" t="s">
        <v>274</v>
      </c>
      <c r="P10" s="253" t="s">
        <v>275</v>
      </c>
      <c r="Q10" s="1013"/>
      <c r="R10" s="1017"/>
      <c r="S10" s="1017"/>
      <c r="T10" s="1013"/>
    </row>
    <row r="11" spans="1:32" s="210" customFormat="1" ht="17.25" customHeight="1">
      <c r="A11" s="1050" t="s">
        <v>6</v>
      </c>
      <c r="B11" s="1051"/>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039" t="s">
        <v>431</v>
      </c>
      <c r="B12" s="1040"/>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026" t="s">
        <v>407</v>
      </c>
      <c r="B13" s="1027"/>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034" t="s">
        <v>276</v>
      </c>
      <c r="B14" s="1028"/>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376</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408</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379</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380</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381</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382</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387</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389</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390</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391</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393</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395</v>
      </c>
      <c r="AI28" s="199">
        <f>82/88</f>
        <v>0.9318181818181818</v>
      </c>
    </row>
    <row r="29" spans="1:20" ht="15.75" customHeight="1">
      <c r="A29" s="211"/>
      <c r="B29" s="1031" t="s">
        <v>419</v>
      </c>
      <c r="C29" s="1031"/>
      <c r="D29" s="1031"/>
      <c r="E29" s="1031"/>
      <c r="F29" s="267"/>
      <c r="G29" s="267"/>
      <c r="H29" s="267"/>
      <c r="I29" s="267"/>
      <c r="J29" s="267"/>
      <c r="K29" s="267"/>
      <c r="L29" s="215"/>
      <c r="M29" s="1030" t="s">
        <v>432</v>
      </c>
      <c r="N29" s="1030"/>
      <c r="O29" s="1030"/>
      <c r="P29" s="1030"/>
      <c r="Q29" s="1030"/>
      <c r="R29" s="1030"/>
      <c r="S29" s="1030"/>
      <c r="T29" s="1030"/>
    </row>
    <row r="30" spans="1:20" ht="18.75" customHeight="1">
      <c r="A30" s="211"/>
      <c r="B30" s="1032" t="s">
        <v>249</v>
      </c>
      <c r="C30" s="1032"/>
      <c r="D30" s="1032"/>
      <c r="E30" s="1032"/>
      <c r="F30" s="214"/>
      <c r="G30" s="214"/>
      <c r="H30" s="214"/>
      <c r="I30" s="214"/>
      <c r="J30" s="214"/>
      <c r="K30" s="214"/>
      <c r="L30" s="215"/>
      <c r="M30" s="1033" t="s">
        <v>250</v>
      </c>
      <c r="N30" s="1033"/>
      <c r="O30" s="1033"/>
      <c r="P30" s="1033"/>
      <c r="Q30" s="1033"/>
      <c r="R30" s="1033"/>
      <c r="S30" s="1033"/>
      <c r="T30" s="1033"/>
    </row>
    <row r="31" spans="1:20" ht="18.75">
      <c r="A31" s="217"/>
      <c r="B31" s="993"/>
      <c r="C31" s="993"/>
      <c r="D31" s="993"/>
      <c r="E31" s="993"/>
      <c r="F31" s="218"/>
      <c r="G31" s="218"/>
      <c r="H31" s="218"/>
      <c r="I31" s="218"/>
      <c r="J31" s="218"/>
      <c r="K31" s="218"/>
      <c r="L31" s="218"/>
      <c r="M31" s="994"/>
      <c r="N31" s="994"/>
      <c r="O31" s="994"/>
      <c r="P31" s="994"/>
      <c r="Q31" s="994"/>
      <c r="R31" s="994"/>
      <c r="S31" s="994"/>
      <c r="T31" s="994"/>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018" t="s">
        <v>398</v>
      </c>
      <c r="C33" s="1018"/>
      <c r="D33" s="1018"/>
      <c r="E33" s="1018"/>
      <c r="F33" s="1018"/>
      <c r="G33" s="268"/>
      <c r="H33" s="268"/>
      <c r="I33" s="268"/>
      <c r="J33" s="268"/>
      <c r="K33" s="268"/>
      <c r="L33" s="268"/>
      <c r="M33" s="268"/>
      <c r="N33" s="1018" t="s">
        <v>398</v>
      </c>
      <c r="O33" s="1018"/>
      <c r="P33" s="1018"/>
      <c r="Q33" s="1018"/>
      <c r="R33" s="1018"/>
      <c r="S33" s="1018"/>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895" t="s">
        <v>351</v>
      </c>
      <c r="C35" s="895"/>
      <c r="D35" s="895"/>
      <c r="E35" s="895"/>
      <c r="F35" s="219"/>
      <c r="G35" s="219"/>
      <c r="H35" s="219"/>
      <c r="I35" s="191"/>
      <c r="J35" s="191"/>
      <c r="K35" s="191"/>
      <c r="L35" s="191"/>
      <c r="M35" s="896" t="s">
        <v>352</v>
      </c>
      <c r="N35" s="896"/>
      <c r="O35" s="896"/>
      <c r="P35" s="896"/>
      <c r="Q35" s="896"/>
      <c r="R35" s="896"/>
      <c r="S35" s="896"/>
      <c r="T35" s="896"/>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225</v>
      </c>
    </row>
    <row r="39" spans="2:8" s="271" customFormat="1" ht="15" hidden="1">
      <c r="B39" s="272" t="s">
        <v>277</v>
      </c>
      <c r="C39" s="272"/>
      <c r="D39" s="272"/>
      <c r="E39" s="272"/>
      <c r="F39" s="272"/>
      <c r="G39" s="272"/>
      <c r="H39" s="272"/>
    </row>
    <row r="40" spans="2:8" s="273" customFormat="1" ht="15" hidden="1">
      <c r="B40" s="272" t="s">
        <v>278</v>
      </c>
      <c r="C40" s="198"/>
      <c r="D40" s="198"/>
      <c r="E40" s="198"/>
      <c r="F40" s="198"/>
      <c r="G40" s="198"/>
      <c r="H40" s="198"/>
    </row>
    <row r="41" ht="12.75" hidden="1"/>
    <row r="42" ht="12.75" hidden="1"/>
    <row r="43" ht="12.75" hidden="1"/>
    <row r="44" ht="12.75" hidden="1"/>
    <row r="45" ht="12.75" hidden="1"/>
  </sheetData>
  <sheetProtection/>
  <mergeCells count="48">
    <mergeCell ref="C6:C10"/>
    <mergeCell ref="E9:E10"/>
    <mergeCell ref="A11:B11"/>
    <mergeCell ref="F9:F10"/>
    <mergeCell ref="A6:B10"/>
    <mergeCell ref="D9:D10"/>
    <mergeCell ref="D7:J7"/>
    <mergeCell ref="F8:G8"/>
    <mergeCell ref="H9:H10"/>
    <mergeCell ref="G9:G10"/>
    <mergeCell ref="H8:I8"/>
    <mergeCell ref="I9:I10"/>
    <mergeCell ref="A14:B14"/>
    <mergeCell ref="P5:T5"/>
    <mergeCell ref="D6:J6"/>
    <mergeCell ref="A12:B12"/>
    <mergeCell ref="N8:P9"/>
    <mergeCell ref="Q8:Q10"/>
    <mergeCell ref="R8:R10"/>
    <mergeCell ref="K6:T7"/>
    <mergeCell ref="A13:B13"/>
    <mergeCell ref="D8:E8"/>
    <mergeCell ref="M35:T35"/>
    <mergeCell ref="M29:T29"/>
    <mergeCell ref="B35:E35"/>
    <mergeCell ref="B29:E29"/>
    <mergeCell ref="B30:E30"/>
    <mergeCell ref="B31:E31"/>
    <mergeCell ref="M30:T30"/>
    <mergeCell ref="M31:T31"/>
    <mergeCell ref="B33:F33"/>
    <mergeCell ref="N33:S33"/>
    <mergeCell ref="A1:C1"/>
    <mergeCell ref="A3:C3"/>
    <mergeCell ref="A4:C4"/>
    <mergeCell ref="E2:N2"/>
    <mergeCell ref="A2:D2"/>
    <mergeCell ref="D4:N4"/>
    <mergeCell ref="E1:N1"/>
    <mergeCell ref="E3:N3"/>
    <mergeCell ref="K8:M9"/>
    <mergeCell ref="J8:J10"/>
    <mergeCell ref="P1:T1"/>
    <mergeCell ref="P2:T2"/>
    <mergeCell ref="P3:T3"/>
    <mergeCell ref="P4:T4"/>
    <mergeCell ref="T8:T10"/>
    <mergeCell ref="S8:S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061" t="s">
        <v>279</v>
      </c>
      <c r="B1" s="1061"/>
      <c r="C1" s="1061"/>
      <c r="D1" s="1064" t="s">
        <v>471</v>
      </c>
      <c r="E1" s="1064"/>
      <c r="F1" s="1064"/>
      <c r="G1" s="1064"/>
      <c r="H1" s="1064"/>
      <c r="I1" s="1064"/>
      <c r="J1" s="1065" t="s">
        <v>472</v>
      </c>
      <c r="K1" s="1066"/>
      <c r="L1" s="1066"/>
    </row>
    <row r="2" spans="1:12" ht="34.5" customHeight="1">
      <c r="A2" s="1067" t="s">
        <v>433</v>
      </c>
      <c r="B2" s="1067"/>
      <c r="C2" s="1067"/>
      <c r="D2" s="1064"/>
      <c r="E2" s="1064"/>
      <c r="F2" s="1064"/>
      <c r="G2" s="1064"/>
      <c r="H2" s="1064"/>
      <c r="I2" s="1064"/>
      <c r="J2" s="1068" t="s">
        <v>473</v>
      </c>
      <c r="K2" s="1069"/>
      <c r="L2" s="1069"/>
    </row>
    <row r="3" spans="1:12" ht="15" customHeight="1">
      <c r="A3" s="274" t="s">
        <v>363</v>
      </c>
      <c r="B3" s="183"/>
      <c r="C3" s="1070"/>
      <c r="D3" s="1070"/>
      <c r="E3" s="1070"/>
      <c r="F3" s="1070"/>
      <c r="G3" s="1070"/>
      <c r="H3" s="1070"/>
      <c r="I3" s="1070"/>
      <c r="J3" s="1062"/>
      <c r="K3" s="1063"/>
      <c r="L3" s="1063"/>
    </row>
    <row r="4" spans="1:12" ht="15.75" customHeight="1">
      <c r="A4" s="275"/>
      <c r="B4" s="275"/>
      <c r="C4" s="276"/>
      <c r="D4" s="276"/>
      <c r="E4" s="179"/>
      <c r="F4" s="179"/>
      <c r="G4" s="179"/>
      <c r="H4" s="277"/>
      <c r="I4" s="277"/>
      <c r="J4" s="1071" t="s">
        <v>280</v>
      </c>
      <c r="K4" s="1071"/>
      <c r="L4" s="1071"/>
    </row>
    <row r="5" spans="1:12" s="278" customFormat="1" ht="28.5" customHeight="1">
      <c r="A5" s="1056" t="s">
        <v>72</v>
      </c>
      <c r="B5" s="1056"/>
      <c r="C5" s="971" t="s">
        <v>38</v>
      </c>
      <c r="D5" s="971" t="s">
        <v>281</v>
      </c>
      <c r="E5" s="971"/>
      <c r="F5" s="971"/>
      <c r="G5" s="971"/>
      <c r="H5" s="971" t="s">
        <v>282</v>
      </c>
      <c r="I5" s="971"/>
      <c r="J5" s="971" t="s">
        <v>283</v>
      </c>
      <c r="K5" s="971"/>
      <c r="L5" s="971"/>
    </row>
    <row r="6" spans="1:13" s="278" customFormat="1" ht="80.25" customHeight="1">
      <c r="A6" s="1056"/>
      <c r="B6" s="1056"/>
      <c r="C6" s="971"/>
      <c r="D6" s="224" t="s">
        <v>284</v>
      </c>
      <c r="E6" s="224" t="s">
        <v>285</v>
      </c>
      <c r="F6" s="224" t="s">
        <v>434</v>
      </c>
      <c r="G6" s="224" t="s">
        <v>286</v>
      </c>
      <c r="H6" s="224" t="s">
        <v>287</v>
      </c>
      <c r="I6" s="224" t="s">
        <v>288</v>
      </c>
      <c r="J6" s="224" t="s">
        <v>289</v>
      </c>
      <c r="K6" s="224" t="s">
        <v>290</v>
      </c>
      <c r="L6" s="224" t="s">
        <v>291</v>
      </c>
      <c r="M6" s="279"/>
    </row>
    <row r="7" spans="1:12" s="280" customFormat="1" ht="16.5" customHeight="1">
      <c r="A7" s="1072" t="s">
        <v>6</v>
      </c>
      <c r="B7" s="1072"/>
      <c r="C7" s="230">
        <v>1</v>
      </c>
      <c r="D7" s="230">
        <v>2</v>
      </c>
      <c r="E7" s="230">
        <v>3</v>
      </c>
      <c r="F7" s="230">
        <v>4</v>
      </c>
      <c r="G7" s="230">
        <v>5</v>
      </c>
      <c r="H7" s="230">
        <v>6</v>
      </c>
      <c r="I7" s="230">
        <v>7</v>
      </c>
      <c r="J7" s="230">
        <v>8</v>
      </c>
      <c r="K7" s="230">
        <v>9</v>
      </c>
      <c r="L7" s="230">
        <v>10</v>
      </c>
    </row>
    <row r="8" spans="1:12" s="280" customFormat="1" ht="16.5" customHeight="1">
      <c r="A8" s="1059" t="s">
        <v>431</v>
      </c>
      <c r="B8" s="1060"/>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057" t="s">
        <v>407</v>
      </c>
      <c r="B9" s="1058"/>
      <c r="C9" s="233">
        <v>9</v>
      </c>
      <c r="D9" s="233">
        <v>2</v>
      </c>
      <c r="E9" s="233">
        <v>2</v>
      </c>
      <c r="F9" s="233">
        <v>0</v>
      </c>
      <c r="G9" s="233">
        <v>5</v>
      </c>
      <c r="H9" s="233">
        <v>8</v>
      </c>
      <c r="I9" s="233">
        <v>0</v>
      </c>
      <c r="J9" s="233">
        <v>8</v>
      </c>
      <c r="K9" s="233">
        <v>1</v>
      </c>
      <c r="L9" s="233">
        <v>0</v>
      </c>
    </row>
    <row r="10" spans="1:12" s="280" customFormat="1" ht="16.5" customHeight="1">
      <c r="A10" s="1073" t="s">
        <v>276</v>
      </c>
      <c r="B10" s="1073"/>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292</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376</v>
      </c>
      <c r="C13" s="281">
        <f aca="true" t="shared" si="3" ref="C13:C23">D13+E13+F13+G13</f>
        <v>0</v>
      </c>
      <c r="D13" s="240">
        <v>0</v>
      </c>
      <c r="E13" s="240">
        <v>0</v>
      </c>
      <c r="F13" s="240">
        <v>0</v>
      </c>
      <c r="G13" s="240">
        <v>0</v>
      </c>
      <c r="H13" s="240">
        <v>0</v>
      </c>
      <c r="I13" s="240">
        <v>0</v>
      </c>
      <c r="J13" s="282">
        <v>0</v>
      </c>
      <c r="K13" s="282">
        <v>0</v>
      </c>
      <c r="L13" s="282">
        <v>0</v>
      </c>
      <c r="AF13" s="280" t="s">
        <v>375</v>
      </c>
    </row>
    <row r="14" spans="1:37" s="280" customFormat="1" ht="16.5" customHeight="1">
      <c r="A14" s="283">
        <v>2</v>
      </c>
      <c r="B14" s="77" t="s">
        <v>408</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379</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380</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435</v>
      </c>
      <c r="C17" s="281">
        <f t="shared" si="3"/>
        <v>1</v>
      </c>
      <c r="D17" s="240">
        <v>0</v>
      </c>
      <c r="E17" s="240">
        <v>0</v>
      </c>
      <c r="F17" s="240">
        <v>0</v>
      </c>
      <c r="G17" s="240">
        <v>1</v>
      </c>
      <c r="H17" s="240">
        <v>1</v>
      </c>
      <c r="I17" s="240">
        <v>0</v>
      </c>
      <c r="J17" s="282">
        <v>1</v>
      </c>
      <c r="K17" s="282">
        <v>0</v>
      </c>
      <c r="L17" s="282">
        <v>0</v>
      </c>
      <c r="AF17" s="208" t="s">
        <v>378</v>
      </c>
    </row>
    <row r="18" spans="1:12" s="280" customFormat="1" ht="16.5" customHeight="1">
      <c r="A18" s="283">
        <v>6</v>
      </c>
      <c r="B18" s="77" t="s">
        <v>382</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387</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389</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390</v>
      </c>
      <c r="C21" s="281">
        <f t="shared" si="3"/>
        <v>0</v>
      </c>
      <c r="D21" s="240">
        <v>0</v>
      </c>
      <c r="E21" s="240">
        <v>0</v>
      </c>
      <c r="F21" s="240">
        <v>0</v>
      </c>
      <c r="G21" s="240">
        <v>0</v>
      </c>
      <c r="H21" s="240">
        <v>0</v>
      </c>
      <c r="I21" s="240">
        <v>0</v>
      </c>
      <c r="J21" s="282">
        <v>0</v>
      </c>
      <c r="K21" s="282">
        <v>0</v>
      </c>
      <c r="L21" s="282">
        <v>0</v>
      </c>
      <c r="AJ21" s="280" t="s">
        <v>383</v>
      </c>
      <c r="AK21" s="280" t="s">
        <v>384</v>
      </c>
      <c r="AL21" s="280" t="s">
        <v>385</v>
      </c>
      <c r="AM21" s="208" t="s">
        <v>386</v>
      </c>
    </row>
    <row r="22" spans="1:39" s="280" customFormat="1" ht="16.5" customHeight="1">
      <c r="A22" s="283">
        <v>10</v>
      </c>
      <c r="B22" s="77" t="s">
        <v>391</v>
      </c>
      <c r="C22" s="281">
        <f t="shared" si="3"/>
        <v>1</v>
      </c>
      <c r="D22" s="240">
        <v>0</v>
      </c>
      <c r="E22" s="240">
        <v>1</v>
      </c>
      <c r="F22" s="240">
        <v>0</v>
      </c>
      <c r="G22" s="240">
        <v>0</v>
      </c>
      <c r="H22" s="240">
        <v>1</v>
      </c>
      <c r="I22" s="240">
        <v>0</v>
      </c>
      <c r="J22" s="282">
        <v>1</v>
      </c>
      <c r="K22" s="282">
        <v>0</v>
      </c>
      <c r="L22" s="282">
        <v>0</v>
      </c>
      <c r="AM22" s="208" t="s">
        <v>388</v>
      </c>
    </row>
    <row r="23" spans="1:12" s="280" customFormat="1" ht="16.5" customHeight="1">
      <c r="A23" s="283">
        <v>11</v>
      </c>
      <c r="B23" s="77" t="s">
        <v>393</v>
      </c>
      <c r="C23" s="281">
        <f t="shared" si="3"/>
        <v>0</v>
      </c>
      <c r="D23" s="240">
        <v>0</v>
      </c>
      <c r="E23" s="240">
        <v>0</v>
      </c>
      <c r="F23" s="240">
        <v>0</v>
      </c>
      <c r="G23" s="240">
        <v>0</v>
      </c>
      <c r="H23" s="240">
        <v>0</v>
      </c>
      <c r="I23" s="240">
        <v>0</v>
      </c>
      <c r="J23" s="282">
        <v>0</v>
      </c>
      <c r="K23" s="282">
        <v>0</v>
      </c>
      <c r="L23" s="282">
        <v>0</v>
      </c>
    </row>
    <row r="24" ht="9" customHeight="1">
      <c r="AJ24" s="242" t="s">
        <v>383</v>
      </c>
    </row>
    <row r="25" spans="1:36" ht="15.75" customHeight="1">
      <c r="A25" s="1006" t="s">
        <v>436</v>
      </c>
      <c r="B25" s="1006"/>
      <c r="C25" s="1006"/>
      <c r="D25" s="1006"/>
      <c r="E25" s="191"/>
      <c r="F25" s="1011" t="s">
        <v>394</v>
      </c>
      <c r="G25" s="1011"/>
      <c r="H25" s="1011"/>
      <c r="I25" s="1011"/>
      <c r="J25" s="1011"/>
      <c r="K25" s="1011"/>
      <c r="L25" s="1011"/>
      <c r="AJ25" s="199" t="s">
        <v>392</v>
      </c>
    </row>
    <row r="26" spans="1:44" ht="15" customHeight="1">
      <c r="A26" s="996" t="s">
        <v>249</v>
      </c>
      <c r="B26" s="996"/>
      <c r="C26" s="996"/>
      <c r="D26" s="996"/>
      <c r="E26" s="192"/>
      <c r="F26" s="999" t="s">
        <v>250</v>
      </c>
      <c r="G26" s="999"/>
      <c r="H26" s="999"/>
      <c r="I26" s="999"/>
      <c r="J26" s="999"/>
      <c r="K26" s="999"/>
      <c r="L26" s="999"/>
      <c r="AR26" s="199"/>
    </row>
    <row r="27" spans="1:12" s="179" customFormat="1" ht="18.75">
      <c r="A27" s="993"/>
      <c r="B27" s="993"/>
      <c r="C27" s="993"/>
      <c r="D27" s="993"/>
      <c r="E27" s="191"/>
      <c r="F27" s="994"/>
      <c r="G27" s="994"/>
      <c r="H27" s="994"/>
      <c r="I27" s="994"/>
      <c r="J27" s="994"/>
      <c r="K27" s="994"/>
      <c r="L27" s="994"/>
    </row>
    <row r="28" spans="1:35" ht="18">
      <c r="A28" s="196"/>
      <c r="B28" s="196"/>
      <c r="C28" s="191"/>
      <c r="D28" s="191"/>
      <c r="E28" s="191"/>
      <c r="F28" s="191"/>
      <c r="G28" s="191"/>
      <c r="H28" s="191"/>
      <c r="I28" s="191"/>
      <c r="J28" s="191"/>
      <c r="K28" s="191"/>
      <c r="L28" s="191"/>
      <c r="AG28" s="242" t="s">
        <v>395</v>
      </c>
      <c r="AI28" s="199">
        <f>82/88</f>
        <v>0.9318181818181818</v>
      </c>
    </row>
    <row r="29" spans="1:12" ht="18">
      <c r="A29" s="196"/>
      <c r="B29" s="1055" t="s">
        <v>398</v>
      </c>
      <c r="C29" s="1055"/>
      <c r="D29" s="191"/>
      <c r="E29" s="191"/>
      <c r="F29" s="191"/>
      <c r="G29" s="191"/>
      <c r="H29" s="1055" t="s">
        <v>398</v>
      </c>
      <c r="I29" s="1055"/>
      <c r="J29" s="1055"/>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293</v>
      </c>
      <c r="B32" s="194"/>
      <c r="C32" s="195"/>
      <c r="D32" s="195"/>
      <c r="E32" s="195"/>
      <c r="F32" s="195"/>
      <c r="G32" s="195"/>
      <c r="H32" s="195"/>
      <c r="I32" s="195"/>
      <c r="J32" s="195"/>
      <c r="K32" s="195"/>
      <c r="L32" s="195"/>
    </row>
    <row r="33" spans="1:12" s="220" customFormat="1" ht="18.75" hidden="1">
      <c r="A33" s="246"/>
      <c r="B33" s="288" t="s">
        <v>294</v>
      </c>
      <c r="C33" s="288"/>
      <c r="D33" s="288"/>
      <c r="E33" s="245"/>
      <c r="F33" s="245"/>
      <c r="G33" s="245"/>
      <c r="H33" s="245"/>
      <c r="I33" s="245"/>
      <c r="J33" s="245"/>
      <c r="K33" s="245"/>
      <c r="L33" s="245"/>
    </row>
    <row r="34" spans="1:12" s="220" customFormat="1" ht="18.75" hidden="1">
      <c r="A34" s="246"/>
      <c r="B34" s="288" t="s">
        <v>295</v>
      </c>
      <c r="C34" s="288"/>
      <c r="D34" s="288"/>
      <c r="E34" s="288"/>
      <c r="F34" s="245"/>
      <c r="G34" s="245"/>
      <c r="H34" s="245"/>
      <c r="I34" s="245"/>
      <c r="J34" s="245"/>
      <c r="K34" s="245"/>
      <c r="L34" s="245"/>
    </row>
    <row r="35" spans="1:12" s="220" customFormat="1" ht="18.75" hidden="1">
      <c r="A35" s="246"/>
      <c r="B35" s="245" t="s">
        <v>296</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895" t="s">
        <v>351</v>
      </c>
      <c r="B37" s="895"/>
      <c r="C37" s="895"/>
      <c r="D37" s="895"/>
      <c r="E37" s="219"/>
      <c r="F37" s="896" t="s">
        <v>352</v>
      </c>
      <c r="G37" s="896"/>
      <c r="H37" s="896"/>
      <c r="I37" s="896"/>
      <c r="J37" s="896"/>
      <c r="K37" s="896"/>
      <c r="L37" s="896"/>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074" t="s">
        <v>297</v>
      </c>
      <c r="B1" s="1074"/>
      <c r="C1" s="1074"/>
      <c r="D1" s="1064" t="s">
        <v>474</v>
      </c>
      <c r="E1" s="1064"/>
      <c r="F1" s="1064"/>
      <c r="G1" s="1064"/>
      <c r="H1" s="1064"/>
      <c r="I1" s="179"/>
      <c r="J1" s="180" t="s">
        <v>468</v>
      </c>
      <c r="K1" s="289"/>
      <c r="L1" s="289"/>
    </row>
    <row r="2" spans="1:12" ht="15.75" customHeight="1">
      <c r="A2" s="1078" t="s">
        <v>409</v>
      </c>
      <c r="B2" s="1078"/>
      <c r="C2" s="1078"/>
      <c r="D2" s="1064"/>
      <c r="E2" s="1064"/>
      <c r="F2" s="1064"/>
      <c r="G2" s="1064"/>
      <c r="H2" s="1064"/>
      <c r="I2" s="179"/>
      <c r="J2" s="290" t="s">
        <v>410</v>
      </c>
      <c r="K2" s="290"/>
      <c r="L2" s="290"/>
    </row>
    <row r="3" spans="1:12" ht="18.75" customHeight="1">
      <c r="A3" s="984" t="s">
        <v>361</v>
      </c>
      <c r="B3" s="984"/>
      <c r="C3" s="984"/>
      <c r="D3" s="176"/>
      <c r="E3" s="176"/>
      <c r="F3" s="176"/>
      <c r="G3" s="176"/>
      <c r="H3" s="176"/>
      <c r="I3" s="179"/>
      <c r="J3" s="183" t="s">
        <v>467</v>
      </c>
      <c r="K3" s="183"/>
      <c r="L3" s="183"/>
    </row>
    <row r="4" spans="1:12" ht="15.75" customHeight="1">
      <c r="A4" s="1075" t="s">
        <v>437</v>
      </c>
      <c r="B4" s="1075"/>
      <c r="C4" s="1075"/>
      <c r="D4" s="1090"/>
      <c r="E4" s="1090"/>
      <c r="F4" s="1090"/>
      <c r="G4" s="1090"/>
      <c r="H4" s="1090"/>
      <c r="I4" s="179"/>
      <c r="J4" s="291" t="s">
        <v>402</v>
      </c>
      <c r="K4" s="291"/>
      <c r="L4" s="291"/>
    </row>
    <row r="5" spans="1:12" ht="15.75">
      <c r="A5" s="1079"/>
      <c r="B5" s="1079"/>
      <c r="C5" s="175"/>
      <c r="D5" s="179"/>
      <c r="E5" s="179"/>
      <c r="F5" s="179"/>
      <c r="G5" s="179"/>
      <c r="H5" s="292"/>
      <c r="I5" s="1091" t="s">
        <v>438</v>
      </c>
      <c r="J5" s="1091"/>
      <c r="K5" s="1091"/>
      <c r="L5" s="1091"/>
    </row>
    <row r="6" spans="1:12" ht="18.75" customHeight="1">
      <c r="A6" s="976" t="s">
        <v>72</v>
      </c>
      <c r="B6" s="977"/>
      <c r="C6" s="1086" t="s">
        <v>298</v>
      </c>
      <c r="D6" s="997" t="s">
        <v>299</v>
      </c>
      <c r="E6" s="1089"/>
      <c r="F6" s="998"/>
      <c r="G6" s="997" t="s">
        <v>300</v>
      </c>
      <c r="H6" s="1089"/>
      <c r="I6" s="1089"/>
      <c r="J6" s="1089"/>
      <c r="K6" s="1089"/>
      <c r="L6" s="998"/>
    </row>
    <row r="7" spans="1:12" ht="15.75" customHeight="1">
      <c r="A7" s="978"/>
      <c r="B7" s="979"/>
      <c r="C7" s="1088"/>
      <c r="D7" s="997" t="s">
        <v>7</v>
      </c>
      <c r="E7" s="1089"/>
      <c r="F7" s="998"/>
      <c r="G7" s="1086" t="s">
        <v>37</v>
      </c>
      <c r="H7" s="997" t="s">
        <v>7</v>
      </c>
      <c r="I7" s="1089"/>
      <c r="J7" s="1089"/>
      <c r="K7" s="1089"/>
      <c r="L7" s="998"/>
    </row>
    <row r="8" spans="1:12" ht="14.25" customHeight="1">
      <c r="A8" s="978"/>
      <c r="B8" s="979"/>
      <c r="C8" s="1088"/>
      <c r="D8" s="1086" t="s">
        <v>301</v>
      </c>
      <c r="E8" s="1086" t="s">
        <v>302</v>
      </c>
      <c r="F8" s="1086" t="s">
        <v>303</v>
      </c>
      <c r="G8" s="1088"/>
      <c r="H8" s="1086" t="s">
        <v>304</v>
      </c>
      <c r="I8" s="1086" t="s">
        <v>305</v>
      </c>
      <c r="J8" s="1086" t="s">
        <v>306</v>
      </c>
      <c r="K8" s="1086" t="s">
        <v>307</v>
      </c>
      <c r="L8" s="1086" t="s">
        <v>308</v>
      </c>
    </row>
    <row r="9" spans="1:12" ht="77.25" customHeight="1">
      <c r="A9" s="980"/>
      <c r="B9" s="981"/>
      <c r="C9" s="1087"/>
      <c r="D9" s="1087"/>
      <c r="E9" s="1087"/>
      <c r="F9" s="1087"/>
      <c r="G9" s="1087"/>
      <c r="H9" s="1087"/>
      <c r="I9" s="1087"/>
      <c r="J9" s="1087"/>
      <c r="K9" s="1087"/>
      <c r="L9" s="1087"/>
    </row>
    <row r="10" spans="1:12" s="280" customFormat="1" ht="16.5" customHeight="1">
      <c r="A10" s="1080" t="s">
        <v>6</v>
      </c>
      <c r="B10" s="1081"/>
      <c r="C10" s="229">
        <v>1</v>
      </c>
      <c r="D10" s="229">
        <v>2</v>
      </c>
      <c r="E10" s="229">
        <v>3</v>
      </c>
      <c r="F10" s="229">
        <v>4</v>
      </c>
      <c r="G10" s="229">
        <v>5</v>
      </c>
      <c r="H10" s="229">
        <v>6</v>
      </c>
      <c r="I10" s="229">
        <v>7</v>
      </c>
      <c r="J10" s="229">
        <v>8</v>
      </c>
      <c r="K10" s="230" t="s">
        <v>78</v>
      </c>
      <c r="L10" s="230" t="s">
        <v>101</v>
      </c>
    </row>
    <row r="11" spans="1:12" s="280" customFormat="1" ht="16.5" customHeight="1">
      <c r="A11" s="1084" t="s">
        <v>406</v>
      </c>
      <c r="B11" s="1085"/>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082" t="s">
        <v>407</v>
      </c>
      <c r="B12" s="1083"/>
      <c r="C12" s="233">
        <v>12</v>
      </c>
      <c r="D12" s="233">
        <v>0</v>
      </c>
      <c r="E12" s="233">
        <v>1</v>
      </c>
      <c r="F12" s="233">
        <v>11</v>
      </c>
      <c r="G12" s="233">
        <v>10</v>
      </c>
      <c r="H12" s="233">
        <v>0</v>
      </c>
      <c r="I12" s="233">
        <v>0</v>
      </c>
      <c r="J12" s="233">
        <v>0</v>
      </c>
      <c r="K12" s="233">
        <v>6</v>
      </c>
      <c r="L12" s="233">
        <v>4</v>
      </c>
    </row>
    <row r="13" spans="1:32" s="280" customFormat="1" ht="16.5" customHeight="1">
      <c r="A13" s="1076" t="s">
        <v>37</v>
      </c>
      <c r="B13" s="1077"/>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375</v>
      </c>
    </row>
    <row r="14" spans="1:37" s="280" customFormat="1" ht="16.5" customHeight="1">
      <c r="A14" s="283" t="s">
        <v>0</v>
      </c>
      <c r="B14" s="207" t="s">
        <v>227</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376</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377</v>
      </c>
      <c r="C17" s="235">
        <f t="shared" si="2"/>
        <v>1</v>
      </c>
      <c r="D17" s="240">
        <v>0</v>
      </c>
      <c r="E17" s="240">
        <v>0</v>
      </c>
      <c r="F17" s="240">
        <v>1</v>
      </c>
      <c r="G17" s="235">
        <f t="shared" si="1"/>
        <v>1</v>
      </c>
      <c r="H17" s="240">
        <v>0</v>
      </c>
      <c r="I17" s="240">
        <v>0</v>
      </c>
      <c r="J17" s="282">
        <v>0</v>
      </c>
      <c r="K17" s="282">
        <v>0</v>
      </c>
      <c r="L17" s="282">
        <v>1</v>
      </c>
      <c r="M17" s="294"/>
      <c r="AF17" s="208" t="s">
        <v>378</v>
      </c>
    </row>
    <row r="18" spans="1:14" s="280" customFormat="1" ht="15.75" customHeight="1">
      <c r="A18" s="209">
        <v>3</v>
      </c>
      <c r="B18" s="77" t="s">
        <v>379</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380</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381</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382</v>
      </c>
      <c r="C21" s="235">
        <f t="shared" si="2"/>
        <v>0</v>
      </c>
      <c r="D21" s="240">
        <v>0</v>
      </c>
      <c r="E21" s="240">
        <v>0</v>
      </c>
      <c r="F21" s="240">
        <v>0</v>
      </c>
      <c r="G21" s="235">
        <f t="shared" si="1"/>
        <v>0</v>
      </c>
      <c r="H21" s="240">
        <v>0</v>
      </c>
      <c r="I21" s="240">
        <v>0</v>
      </c>
      <c r="J21" s="282">
        <v>0</v>
      </c>
      <c r="K21" s="282">
        <v>0</v>
      </c>
      <c r="L21" s="282">
        <v>0</v>
      </c>
      <c r="M21" s="294"/>
      <c r="AJ21" s="280" t="s">
        <v>383</v>
      </c>
      <c r="AK21" s="280" t="s">
        <v>384</v>
      </c>
      <c r="AL21" s="280" t="s">
        <v>385</v>
      </c>
      <c r="AM21" s="208" t="s">
        <v>386</v>
      </c>
    </row>
    <row r="22" spans="1:39" s="280" customFormat="1" ht="15.75" customHeight="1">
      <c r="A22" s="209">
        <v>7</v>
      </c>
      <c r="B22" s="77" t="s">
        <v>387</v>
      </c>
      <c r="C22" s="235">
        <f t="shared" si="2"/>
        <v>0</v>
      </c>
      <c r="D22" s="240">
        <v>0</v>
      </c>
      <c r="E22" s="240">
        <v>0</v>
      </c>
      <c r="F22" s="240">
        <v>0</v>
      </c>
      <c r="G22" s="235">
        <f t="shared" si="1"/>
        <v>0</v>
      </c>
      <c r="H22" s="240">
        <v>0</v>
      </c>
      <c r="I22" s="240">
        <v>0</v>
      </c>
      <c r="J22" s="282">
        <v>0</v>
      </c>
      <c r="K22" s="282">
        <v>0</v>
      </c>
      <c r="L22" s="282">
        <v>0</v>
      </c>
      <c r="M22" s="294"/>
      <c r="N22" s="187"/>
      <c r="AM22" s="208" t="s">
        <v>388</v>
      </c>
    </row>
    <row r="23" spans="1:13" s="280" customFormat="1" ht="15.75" customHeight="1">
      <c r="A23" s="209">
        <v>8</v>
      </c>
      <c r="B23" s="77" t="s">
        <v>389</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390</v>
      </c>
      <c r="C24" s="235">
        <f t="shared" si="2"/>
        <v>0</v>
      </c>
      <c r="D24" s="240">
        <v>0</v>
      </c>
      <c r="E24" s="240">
        <v>0</v>
      </c>
      <c r="F24" s="240">
        <v>0</v>
      </c>
      <c r="G24" s="235">
        <f t="shared" si="1"/>
        <v>0</v>
      </c>
      <c r="H24" s="240">
        <v>0</v>
      </c>
      <c r="I24" s="240">
        <v>0</v>
      </c>
      <c r="J24" s="282">
        <v>0</v>
      </c>
      <c r="K24" s="282">
        <v>0</v>
      </c>
      <c r="L24" s="282">
        <v>0</v>
      </c>
      <c r="M24" s="294"/>
      <c r="AJ24" s="280" t="s">
        <v>383</v>
      </c>
    </row>
    <row r="25" spans="1:36" s="280" customFormat="1" ht="15.75" customHeight="1">
      <c r="A25" s="209">
        <v>10</v>
      </c>
      <c r="B25" s="77" t="s">
        <v>391</v>
      </c>
      <c r="C25" s="235">
        <f t="shared" si="2"/>
        <v>1</v>
      </c>
      <c r="D25" s="240">
        <v>0</v>
      </c>
      <c r="E25" s="240">
        <v>0</v>
      </c>
      <c r="F25" s="240">
        <v>1</v>
      </c>
      <c r="G25" s="235">
        <f t="shared" si="1"/>
        <v>1</v>
      </c>
      <c r="H25" s="240">
        <v>0</v>
      </c>
      <c r="I25" s="240">
        <v>0</v>
      </c>
      <c r="J25" s="282">
        <v>0</v>
      </c>
      <c r="K25" s="282">
        <v>0</v>
      </c>
      <c r="L25" s="282">
        <v>1</v>
      </c>
      <c r="M25" s="294"/>
      <c r="AJ25" s="208" t="s">
        <v>392</v>
      </c>
    </row>
    <row r="26" spans="1:44" s="280" customFormat="1" ht="15.75" customHeight="1">
      <c r="A26" s="209">
        <v>11</v>
      </c>
      <c r="B26" s="77" t="s">
        <v>393</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006" t="s">
        <v>394</v>
      </c>
      <c r="B28" s="1006"/>
      <c r="C28" s="1006"/>
      <c r="D28" s="1006"/>
      <c r="E28" s="1006"/>
      <c r="F28" s="191"/>
      <c r="G28" s="190"/>
      <c r="H28" s="303" t="s">
        <v>439</v>
      </c>
      <c r="I28" s="304"/>
      <c r="J28" s="304"/>
      <c r="K28" s="304"/>
      <c r="L28" s="304"/>
      <c r="AG28" s="242" t="s">
        <v>395</v>
      </c>
      <c r="AI28" s="199">
        <f>82/88</f>
        <v>0.9318181818181818</v>
      </c>
    </row>
    <row r="29" spans="1:12" ht="15" customHeight="1">
      <c r="A29" s="996" t="s">
        <v>4</v>
      </c>
      <c r="B29" s="996"/>
      <c r="C29" s="996"/>
      <c r="D29" s="996"/>
      <c r="E29" s="996"/>
      <c r="F29" s="191"/>
      <c r="G29" s="192"/>
      <c r="H29" s="999" t="s">
        <v>250</v>
      </c>
      <c r="I29" s="999"/>
      <c r="J29" s="999"/>
      <c r="K29" s="999"/>
      <c r="L29" s="999"/>
    </row>
    <row r="30" spans="1:14" s="179" customFormat="1" ht="18.75">
      <c r="A30" s="993"/>
      <c r="B30" s="993"/>
      <c r="C30" s="993"/>
      <c r="D30" s="993"/>
      <c r="E30" s="993"/>
      <c r="F30" s="305"/>
      <c r="G30" s="191"/>
      <c r="H30" s="994"/>
      <c r="I30" s="994"/>
      <c r="J30" s="994"/>
      <c r="K30" s="994"/>
      <c r="L30" s="994"/>
      <c r="M30" s="306"/>
      <c r="N30" s="306"/>
    </row>
    <row r="31" spans="1:12" ht="18">
      <c r="A31" s="191"/>
      <c r="B31" s="191"/>
      <c r="C31" s="191"/>
      <c r="D31" s="191"/>
      <c r="E31" s="191"/>
      <c r="F31" s="191"/>
      <c r="G31" s="191"/>
      <c r="H31" s="191"/>
      <c r="I31" s="191"/>
      <c r="J31" s="191"/>
      <c r="K31" s="191"/>
      <c r="L31" s="307"/>
    </row>
    <row r="32" spans="1:12" ht="18">
      <c r="A32" s="191"/>
      <c r="B32" s="1055" t="s">
        <v>398</v>
      </c>
      <c r="C32" s="1055"/>
      <c r="D32" s="1055"/>
      <c r="E32" s="1055"/>
      <c r="F32" s="191"/>
      <c r="G32" s="191"/>
      <c r="H32" s="191"/>
      <c r="I32" s="1055" t="s">
        <v>398</v>
      </c>
      <c r="J32" s="1055"/>
      <c r="K32" s="1055"/>
      <c r="L32" s="307"/>
    </row>
    <row r="33" spans="1:12" ht="10.5" customHeight="1">
      <c r="A33" s="191"/>
      <c r="B33" s="191"/>
      <c r="C33" s="308" t="s">
        <v>397</v>
      </c>
      <c r="D33" s="308"/>
      <c r="E33" s="308"/>
      <c r="F33" s="308"/>
      <c r="G33" s="308"/>
      <c r="H33" s="308"/>
      <c r="I33" s="308"/>
      <c r="J33" s="309" t="s">
        <v>397</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092" t="s">
        <v>309</v>
      </c>
      <c r="C40" s="1092"/>
      <c r="D40" s="1092"/>
      <c r="E40" s="1092"/>
      <c r="F40" s="1092"/>
      <c r="G40" s="312"/>
      <c r="H40" s="310"/>
      <c r="I40" s="310"/>
      <c r="J40" s="310"/>
      <c r="K40" s="310"/>
      <c r="L40" s="310"/>
      <c r="M40" s="274"/>
      <c r="N40" s="274"/>
      <c r="O40" s="274"/>
      <c r="P40" s="274"/>
    </row>
    <row r="41" spans="1:12" ht="12.75" customHeight="1" hidden="1">
      <c r="A41" s="191"/>
      <c r="B41" s="288" t="s">
        <v>310</v>
      </c>
      <c r="C41" s="313"/>
      <c r="D41" s="313"/>
      <c r="E41" s="313"/>
      <c r="F41" s="313"/>
      <c r="G41" s="191"/>
      <c r="H41" s="310"/>
      <c r="I41" s="310"/>
      <c r="J41" s="310"/>
      <c r="K41" s="310"/>
      <c r="L41" s="310"/>
    </row>
    <row r="42" spans="1:12" ht="12.75" customHeight="1" hidden="1">
      <c r="A42" s="191"/>
      <c r="B42" s="245" t="s">
        <v>311</v>
      </c>
      <c r="C42" s="313"/>
      <c r="D42" s="313"/>
      <c r="E42" s="313"/>
      <c r="F42" s="313"/>
      <c r="G42" s="191"/>
      <c r="H42" s="310"/>
      <c r="I42" s="310"/>
      <c r="J42" s="310"/>
      <c r="K42" s="310"/>
      <c r="L42" s="310"/>
    </row>
    <row r="43" spans="1:12" ht="18.75">
      <c r="A43" s="895" t="s">
        <v>440</v>
      </c>
      <c r="B43" s="895"/>
      <c r="C43" s="895"/>
      <c r="D43" s="895"/>
      <c r="E43" s="895"/>
      <c r="F43" s="191"/>
      <c r="G43" s="310"/>
      <c r="H43" s="896" t="s">
        <v>352</v>
      </c>
      <c r="I43" s="896"/>
      <c r="J43" s="896"/>
      <c r="K43" s="896"/>
      <c r="L43" s="896"/>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987" t="s">
        <v>312</v>
      </c>
      <c r="B1" s="987"/>
      <c r="C1" s="987"/>
      <c r="D1" s="987"/>
      <c r="E1" s="315"/>
      <c r="F1" s="982" t="s">
        <v>475</v>
      </c>
      <c r="G1" s="982"/>
      <c r="H1" s="982"/>
      <c r="I1" s="982"/>
      <c r="J1" s="982"/>
      <c r="K1" s="982"/>
      <c r="L1" s="982"/>
      <c r="M1" s="982"/>
      <c r="N1" s="982"/>
      <c r="O1" s="982"/>
      <c r="P1" s="316" t="s">
        <v>399</v>
      </c>
      <c r="Q1" s="317"/>
      <c r="R1" s="317"/>
      <c r="S1" s="317"/>
      <c r="T1" s="317"/>
    </row>
    <row r="2" spans="1:20" s="186" customFormat="1" ht="20.25" customHeight="1">
      <c r="A2" s="1112" t="s">
        <v>409</v>
      </c>
      <c r="B2" s="1112"/>
      <c r="C2" s="1112"/>
      <c r="D2" s="1112"/>
      <c r="E2" s="315"/>
      <c r="F2" s="982"/>
      <c r="G2" s="982"/>
      <c r="H2" s="982"/>
      <c r="I2" s="982"/>
      <c r="J2" s="982"/>
      <c r="K2" s="982"/>
      <c r="L2" s="982"/>
      <c r="M2" s="982"/>
      <c r="N2" s="982"/>
      <c r="O2" s="982"/>
      <c r="P2" s="317" t="s">
        <v>441</v>
      </c>
      <c r="Q2" s="317"/>
      <c r="R2" s="317"/>
      <c r="S2" s="317"/>
      <c r="T2" s="317"/>
    </row>
    <row r="3" spans="1:20" s="186" customFormat="1" ht="15" customHeight="1">
      <c r="A3" s="1112" t="s">
        <v>361</v>
      </c>
      <c r="B3" s="1112"/>
      <c r="C3" s="1112"/>
      <c r="D3" s="1112"/>
      <c r="E3" s="315"/>
      <c r="F3" s="982"/>
      <c r="G3" s="982"/>
      <c r="H3" s="982"/>
      <c r="I3" s="982"/>
      <c r="J3" s="982"/>
      <c r="K3" s="982"/>
      <c r="L3" s="982"/>
      <c r="M3" s="982"/>
      <c r="N3" s="982"/>
      <c r="O3" s="982"/>
      <c r="P3" s="316" t="s">
        <v>467</v>
      </c>
      <c r="Q3" s="316"/>
      <c r="R3" s="316"/>
      <c r="S3" s="318"/>
      <c r="T3" s="318"/>
    </row>
    <row r="4" spans="1:20" s="186" customFormat="1" ht="15.75" customHeight="1">
      <c r="A4" s="1113" t="s">
        <v>442</v>
      </c>
      <c r="B4" s="1113"/>
      <c r="C4" s="1113"/>
      <c r="D4" s="1113"/>
      <c r="E4" s="316"/>
      <c r="F4" s="982"/>
      <c r="G4" s="982"/>
      <c r="H4" s="982"/>
      <c r="I4" s="982"/>
      <c r="J4" s="982"/>
      <c r="K4" s="982"/>
      <c r="L4" s="982"/>
      <c r="M4" s="982"/>
      <c r="N4" s="982"/>
      <c r="O4" s="982"/>
      <c r="P4" s="317" t="s">
        <v>411</v>
      </c>
      <c r="Q4" s="316"/>
      <c r="R4" s="316"/>
      <c r="S4" s="318"/>
      <c r="T4" s="318"/>
    </row>
    <row r="5" spans="1:18" s="186" customFormat="1" ht="24" customHeight="1">
      <c r="A5" s="319"/>
      <c r="B5" s="319"/>
      <c r="C5" s="319"/>
      <c r="F5" s="1095"/>
      <c r="G5" s="1095"/>
      <c r="H5" s="1095"/>
      <c r="I5" s="1095"/>
      <c r="J5" s="1095"/>
      <c r="K5" s="1095"/>
      <c r="L5" s="1095"/>
      <c r="M5" s="1095"/>
      <c r="N5" s="1095"/>
      <c r="O5" s="1095"/>
      <c r="P5" s="320" t="s">
        <v>443</v>
      </c>
      <c r="Q5" s="321"/>
      <c r="R5" s="321"/>
    </row>
    <row r="6" spans="1:20" s="322" customFormat="1" ht="21.75" customHeight="1">
      <c r="A6" s="1101" t="s">
        <v>72</v>
      </c>
      <c r="B6" s="1102"/>
      <c r="C6" s="990" t="s">
        <v>38</v>
      </c>
      <c r="D6" s="974"/>
      <c r="E6" s="990" t="s">
        <v>7</v>
      </c>
      <c r="F6" s="1100"/>
      <c r="G6" s="1100"/>
      <c r="H6" s="1100"/>
      <c r="I6" s="1100"/>
      <c r="J6" s="1100"/>
      <c r="K6" s="1100"/>
      <c r="L6" s="1100"/>
      <c r="M6" s="1100"/>
      <c r="N6" s="1100"/>
      <c r="O6" s="1100"/>
      <c r="P6" s="1100"/>
      <c r="Q6" s="1100"/>
      <c r="R6" s="1100"/>
      <c r="S6" s="1100"/>
      <c r="T6" s="974"/>
    </row>
    <row r="7" spans="1:21" s="322" customFormat="1" ht="22.5" customHeight="1">
      <c r="A7" s="1103"/>
      <c r="B7" s="1104"/>
      <c r="C7" s="1007" t="s">
        <v>444</v>
      </c>
      <c r="D7" s="1007" t="s">
        <v>445</v>
      </c>
      <c r="E7" s="990" t="s">
        <v>313</v>
      </c>
      <c r="F7" s="1096"/>
      <c r="G7" s="1096"/>
      <c r="H7" s="1096"/>
      <c r="I7" s="1096"/>
      <c r="J7" s="1096"/>
      <c r="K7" s="1096"/>
      <c r="L7" s="1097"/>
      <c r="M7" s="990" t="s">
        <v>446</v>
      </c>
      <c r="N7" s="1100"/>
      <c r="O7" s="1100"/>
      <c r="P7" s="1100"/>
      <c r="Q7" s="1100"/>
      <c r="R7" s="1100"/>
      <c r="S7" s="1100"/>
      <c r="T7" s="974"/>
      <c r="U7" s="323"/>
    </row>
    <row r="8" spans="1:20" s="322" customFormat="1" ht="42.75" customHeight="1">
      <c r="A8" s="1103"/>
      <c r="B8" s="1104"/>
      <c r="C8" s="1008"/>
      <c r="D8" s="1008"/>
      <c r="E8" s="971" t="s">
        <v>447</v>
      </c>
      <c r="F8" s="971"/>
      <c r="G8" s="990" t="s">
        <v>448</v>
      </c>
      <c r="H8" s="1100"/>
      <c r="I8" s="1100"/>
      <c r="J8" s="1100"/>
      <c r="K8" s="1100"/>
      <c r="L8" s="974"/>
      <c r="M8" s="971" t="s">
        <v>449</v>
      </c>
      <c r="N8" s="971"/>
      <c r="O8" s="990" t="s">
        <v>448</v>
      </c>
      <c r="P8" s="1100"/>
      <c r="Q8" s="1100"/>
      <c r="R8" s="1100"/>
      <c r="S8" s="1100"/>
      <c r="T8" s="974"/>
    </row>
    <row r="9" spans="1:20" s="322" customFormat="1" ht="35.25" customHeight="1">
      <c r="A9" s="1103"/>
      <c r="B9" s="1104"/>
      <c r="C9" s="1008"/>
      <c r="D9" s="1008"/>
      <c r="E9" s="1007" t="s">
        <v>314</v>
      </c>
      <c r="F9" s="1007" t="s">
        <v>315</v>
      </c>
      <c r="G9" s="1105" t="s">
        <v>316</v>
      </c>
      <c r="H9" s="1106"/>
      <c r="I9" s="1105" t="s">
        <v>317</v>
      </c>
      <c r="J9" s="1106"/>
      <c r="K9" s="1105" t="s">
        <v>318</v>
      </c>
      <c r="L9" s="1106"/>
      <c r="M9" s="1007" t="s">
        <v>319</v>
      </c>
      <c r="N9" s="1007" t="s">
        <v>315</v>
      </c>
      <c r="O9" s="1105" t="s">
        <v>316</v>
      </c>
      <c r="P9" s="1106"/>
      <c r="Q9" s="1105" t="s">
        <v>320</v>
      </c>
      <c r="R9" s="1106"/>
      <c r="S9" s="1105" t="s">
        <v>321</v>
      </c>
      <c r="T9" s="1106"/>
    </row>
    <row r="10" spans="1:20" s="322" customFormat="1" ht="25.5" customHeight="1">
      <c r="A10" s="1105"/>
      <c r="B10" s="1106"/>
      <c r="C10" s="1009"/>
      <c r="D10" s="1009"/>
      <c r="E10" s="1009"/>
      <c r="F10" s="1009"/>
      <c r="G10" s="224" t="s">
        <v>319</v>
      </c>
      <c r="H10" s="224" t="s">
        <v>315</v>
      </c>
      <c r="I10" s="228" t="s">
        <v>319</v>
      </c>
      <c r="J10" s="224" t="s">
        <v>315</v>
      </c>
      <c r="K10" s="228" t="s">
        <v>319</v>
      </c>
      <c r="L10" s="224" t="s">
        <v>315</v>
      </c>
      <c r="M10" s="1009"/>
      <c r="N10" s="1009"/>
      <c r="O10" s="224" t="s">
        <v>319</v>
      </c>
      <c r="P10" s="224" t="s">
        <v>315</v>
      </c>
      <c r="Q10" s="228" t="s">
        <v>319</v>
      </c>
      <c r="R10" s="224" t="s">
        <v>315</v>
      </c>
      <c r="S10" s="228" t="s">
        <v>319</v>
      </c>
      <c r="T10" s="224" t="s">
        <v>315</v>
      </c>
    </row>
    <row r="11" spans="1:32" s="231" customFormat="1" ht="12.75">
      <c r="A11" s="1098" t="s">
        <v>6</v>
      </c>
      <c r="B11" s="1099"/>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375</v>
      </c>
    </row>
    <row r="12" spans="1:20" s="231" customFormat="1" ht="20.25" customHeight="1">
      <c r="A12" s="1110" t="s">
        <v>431</v>
      </c>
      <c r="B12" s="1111"/>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108" t="s">
        <v>407</v>
      </c>
      <c r="B13" s="1109"/>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093" t="s">
        <v>37</v>
      </c>
      <c r="B14" s="1094"/>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227</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376</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378</v>
      </c>
    </row>
    <row r="18" spans="1:20" s="187" customFormat="1" ht="15.75" customHeight="1">
      <c r="A18" s="209">
        <v>2</v>
      </c>
      <c r="B18" s="77" t="s">
        <v>408</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379</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380</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381</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383</v>
      </c>
      <c r="AK21" s="187" t="s">
        <v>384</v>
      </c>
      <c r="AL21" s="187" t="s">
        <v>385</v>
      </c>
      <c r="AM21" s="208" t="s">
        <v>386</v>
      </c>
    </row>
    <row r="22" spans="1:39" s="187" customFormat="1" ht="15.75" customHeight="1">
      <c r="A22" s="209">
        <v>6</v>
      </c>
      <c r="B22" s="77" t="s">
        <v>382</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388</v>
      </c>
    </row>
    <row r="23" spans="1:20" s="187" customFormat="1" ht="15.75" customHeight="1">
      <c r="A23" s="209">
        <v>7</v>
      </c>
      <c r="B23" s="77" t="s">
        <v>387</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389</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383</v>
      </c>
    </row>
    <row r="25" spans="1:36" s="187" customFormat="1" ht="15.75" customHeight="1">
      <c r="A25" s="209">
        <v>9</v>
      </c>
      <c r="B25" s="77" t="s">
        <v>390</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392</v>
      </c>
    </row>
    <row r="26" spans="1:44" s="187" customFormat="1" ht="15.75" customHeight="1">
      <c r="A26" s="209">
        <v>10</v>
      </c>
      <c r="B26" s="77" t="s">
        <v>391</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393</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395</v>
      </c>
      <c r="AI28" s="199">
        <f>82/88</f>
        <v>0.9318181818181818</v>
      </c>
    </row>
    <row r="29" spans="1:20" ht="15.75" customHeight="1">
      <c r="A29" s="189"/>
      <c r="B29" s="1006" t="s">
        <v>394</v>
      </c>
      <c r="C29" s="1006"/>
      <c r="D29" s="1006"/>
      <c r="E29" s="1006"/>
      <c r="F29" s="1006"/>
      <c r="G29" s="1006"/>
      <c r="H29" s="190"/>
      <c r="I29" s="190"/>
      <c r="J29" s="191"/>
      <c r="K29" s="190"/>
      <c r="L29" s="1011" t="s">
        <v>394</v>
      </c>
      <c r="M29" s="1011"/>
      <c r="N29" s="1011"/>
      <c r="O29" s="1011"/>
      <c r="P29" s="1011"/>
      <c r="Q29" s="1011"/>
      <c r="R29" s="1011"/>
      <c r="S29" s="1011"/>
      <c r="T29" s="1011"/>
    </row>
    <row r="30" spans="1:20" ht="15" customHeight="1">
      <c r="A30" s="189"/>
      <c r="B30" s="996" t="s">
        <v>43</v>
      </c>
      <c r="C30" s="996"/>
      <c r="D30" s="996"/>
      <c r="E30" s="996"/>
      <c r="F30" s="996"/>
      <c r="G30" s="996"/>
      <c r="H30" s="192"/>
      <c r="I30" s="192"/>
      <c r="J30" s="192"/>
      <c r="K30" s="192"/>
      <c r="L30" s="999" t="s">
        <v>350</v>
      </c>
      <c r="M30" s="999"/>
      <c r="N30" s="999"/>
      <c r="O30" s="999"/>
      <c r="P30" s="999"/>
      <c r="Q30" s="999"/>
      <c r="R30" s="999"/>
      <c r="S30" s="999"/>
      <c r="T30" s="999"/>
    </row>
    <row r="31" spans="1:20" s="329" customFormat="1" ht="18.75">
      <c r="A31" s="327"/>
      <c r="B31" s="993"/>
      <c r="C31" s="993"/>
      <c r="D31" s="993"/>
      <c r="E31" s="993"/>
      <c r="F31" s="993"/>
      <c r="G31" s="328"/>
      <c r="H31" s="328"/>
      <c r="I31" s="328"/>
      <c r="J31" s="328"/>
      <c r="K31" s="328"/>
      <c r="L31" s="994"/>
      <c r="M31" s="994"/>
      <c r="N31" s="994"/>
      <c r="O31" s="994"/>
      <c r="P31" s="994"/>
      <c r="Q31" s="994"/>
      <c r="R31" s="994"/>
      <c r="S31" s="994"/>
      <c r="T31" s="994"/>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107" t="s">
        <v>398</v>
      </c>
      <c r="C33" s="1107"/>
      <c r="D33" s="1107"/>
      <c r="E33" s="1107"/>
      <c r="F33" s="1107"/>
      <c r="G33" s="330"/>
      <c r="H33" s="330"/>
      <c r="I33" s="330"/>
      <c r="J33" s="330"/>
      <c r="K33" s="330"/>
      <c r="L33" s="330"/>
      <c r="M33" s="330"/>
      <c r="N33" s="330"/>
      <c r="O33" s="1107" t="s">
        <v>398</v>
      </c>
      <c r="P33" s="1107"/>
      <c r="Q33" s="1107"/>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309</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310</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322</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895" t="s">
        <v>351</v>
      </c>
      <c r="C39" s="895"/>
      <c r="D39" s="895"/>
      <c r="E39" s="895"/>
      <c r="F39" s="895"/>
      <c r="G39" s="895"/>
      <c r="H39" s="191"/>
      <c r="I39" s="191"/>
      <c r="J39" s="191"/>
      <c r="K39" s="191"/>
      <c r="L39" s="896" t="s">
        <v>352</v>
      </c>
      <c r="M39" s="896"/>
      <c r="N39" s="896"/>
      <c r="O39" s="896"/>
      <c r="P39" s="896"/>
      <c r="Q39" s="896"/>
      <c r="R39" s="896"/>
      <c r="S39" s="896"/>
      <c r="T39" s="896"/>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A2:D2"/>
    <mergeCell ref="A3:D3"/>
    <mergeCell ref="F1:O4"/>
    <mergeCell ref="A1:D1"/>
    <mergeCell ref="A4:D4"/>
    <mergeCell ref="B33:F33"/>
    <mergeCell ref="M9:M10"/>
    <mergeCell ref="A12:B12"/>
    <mergeCell ref="O9:P9"/>
    <mergeCell ref="L29:T29"/>
    <mergeCell ref="B39:G39"/>
    <mergeCell ref="L31:T31"/>
    <mergeCell ref="S9:T9"/>
    <mergeCell ref="K9:L9"/>
    <mergeCell ref="B30:G30"/>
    <mergeCell ref="I9:J9"/>
    <mergeCell ref="O8:T8"/>
    <mergeCell ref="M8:N8"/>
    <mergeCell ref="C6:D6"/>
    <mergeCell ref="C7:C10"/>
    <mergeCell ref="E8:F8"/>
    <mergeCell ref="A6:B10"/>
    <mergeCell ref="B29:G29"/>
    <mergeCell ref="Q9:R9"/>
    <mergeCell ref="G8:L8"/>
    <mergeCell ref="L39:T39"/>
    <mergeCell ref="L30:T30"/>
    <mergeCell ref="G9:H9"/>
    <mergeCell ref="O33:Q33"/>
    <mergeCell ref="B31:F31"/>
    <mergeCell ref="A13:B13"/>
    <mergeCell ref="A14:B14"/>
    <mergeCell ref="D7:D10"/>
    <mergeCell ref="F5:O5"/>
    <mergeCell ref="F9:F10"/>
    <mergeCell ref="E7:L7"/>
    <mergeCell ref="E9:E10"/>
    <mergeCell ref="N9:N10"/>
    <mergeCell ref="A11:B11"/>
    <mergeCell ref="E6:T6"/>
    <mergeCell ref="M7:T7"/>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2018-07-06T03:50:27Z</cp:lastPrinted>
  <dcterms:created xsi:type="dcterms:W3CDTF">2004-03-07T02:36:29Z</dcterms:created>
  <dcterms:modified xsi:type="dcterms:W3CDTF">2018-07-09T02:12:16Z</dcterms:modified>
  <cp:category/>
  <cp:version/>
  <cp:contentType/>
  <cp:contentStatus/>
</cp:coreProperties>
</file>